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pivotTables/pivotTable1.xml" ContentType="application/vnd.openxmlformats-officedocument.spreadsheetml.pivotTable+xml"/>
  <Override PartName="/xl/tables/table1.xml" ContentType="application/vnd.openxmlformats-officedocument.spreadsheetml.table+xml"/>
  <Override PartName="/xl/drawings/drawing2.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hidePivotFieldList="1" defaultThemeVersion="124226"/>
  <mc:AlternateContent xmlns:mc="http://schemas.openxmlformats.org/markup-compatibility/2006">
    <mc:Choice Requires="x15">
      <x15ac:absPath xmlns:x15ac="http://schemas.microsoft.com/office/spreadsheetml/2010/11/ac" url="https://d.docs.live.net/7257a71b0a88d8a5/Documents/HOSPITAL SAN RAFAEL DE TUNJA/10. OCTUBRE/"/>
    </mc:Choice>
  </mc:AlternateContent>
  <xr:revisionPtr revIDLastSave="39" documentId="13_ncr:1_{3E0A689C-16B5-499F-BB24-7288066A96FE}" xr6:coauthVersionLast="47" xr6:coauthVersionMax="47" xr10:uidLastSave="{A4DE3D28-0D0B-48CB-AE32-2AC74C495B8C}"/>
  <bookViews>
    <workbookView xWindow="-120" yWindow="-120" windowWidth="20730" windowHeight="11040" tabRatio="882"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state="hidden" r:id="rId5"/>
    <sheet name="Tabla Impacto" sheetId="13" state="hidden" r:id="rId6"/>
    <sheet name="Tabla Valoración controles" sheetId="15" state="hidden" r:id="rId7"/>
    <sheet name="Opciones Tratamiento" sheetId="16" state="hidden" r:id="rId8"/>
    <sheet name="Hoja1" sheetId="11" state="hidden" r:id="rId9"/>
    <sheet name="CONTROL DE CAMBIOS" sheetId="22"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s>
  <definedNames>
    <definedName name="_xlnm._FilterDatabase" localSheetId="1" hidden="1">'Mapa final'!$B$8:$BW$166</definedName>
  </definedNames>
  <calcPr calcId="191029"/>
  <pivotCaches>
    <pivotCache cacheId="0" r:id="rId8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K157" i="1" l="1"/>
  <c r="AD155" i="1"/>
  <c r="AE155" i="1"/>
  <c r="AF155" i="1"/>
  <c r="AG155" i="1"/>
  <c r="AH155" i="1"/>
  <c r="AI155" i="1"/>
  <c r="AJ155" i="1"/>
  <c r="AK155" i="1"/>
  <c r="AD156" i="1"/>
  <c r="AE156" i="1"/>
  <c r="AF156" i="1"/>
  <c r="AG156" i="1"/>
  <c r="AH156" i="1"/>
  <c r="AI156" i="1"/>
  <c r="AJ156" i="1"/>
  <c r="AK156" i="1"/>
  <c r="AD157" i="1"/>
  <c r="AE157" i="1"/>
  <c r="AF157" i="1"/>
  <c r="AG157" i="1"/>
  <c r="AH157" i="1"/>
  <c r="AI157" i="1"/>
  <c r="AJ157" i="1"/>
  <c r="AD158" i="1"/>
  <c r="AE158" i="1"/>
  <c r="AF158" i="1"/>
  <c r="AG158" i="1"/>
  <c r="AH158" i="1"/>
  <c r="AI158" i="1"/>
  <c r="AJ158" i="1"/>
  <c r="AK158" i="1"/>
  <c r="AD159" i="1"/>
  <c r="AE159" i="1"/>
  <c r="AF159" i="1"/>
  <c r="AG159" i="1"/>
  <c r="AH159" i="1"/>
  <c r="AI159" i="1"/>
  <c r="AJ159" i="1"/>
  <c r="AK159" i="1"/>
  <c r="AD160" i="1"/>
  <c r="AE160" i="1"/>
  <c r="AF160" i="1"/>
  <c r="AG160" i="1"/>
  <c r="AH160" i="1"/>
  <c r="AI160" i="1"/>
  <c r="AJ160" i="1"/>
  <c r="AK160" i="1"/>
  <c r="AD161" i="1"/>
  <c r="AE161" i="1"/>
  <c r="AF161" i="1"/>
  <c r="AG161" i="1"/>
  <c r="AH161" i="1"/>
  <c r="AI161" i="1"/>
  <c r="AJ161" i="1"/>
  <c r="AK161" i="1"/>
  <c r="AD162" i="1"/>
  <c r="AE162" i="1"/>
  <c r="AF162" i="1"/>
  <c r="AG162" i="1"/>
  <c r="AH162" i="1"/>
  <c r="AI162" i="1"/>
  <c r="AJ162" i="1"/>
  <c r="AK162" i="1"/>
  <c r="AD163" i="1"/>
  <c r="AE163" i="1"/>
  <c r="AF163" i="1"/>
  <c r="AG163" i="1"/>
  <c r="AH163" i="1"/>
  <c r="AI163" i="1"/>
  <c r="AJ163" i="1"/>
  <c r="AK163" i="1"/>
  <c r="AD164" i="1"/>
  <c r="AE164" i="1"/>
  <c r="AF164" i="1"/>
  <c r="AG164" i="1"/>
  <c r="AH164" i="1"/>
  <c r="AI164" i="1"/>
  <c r="AJ164" i="1"/>
  <c r="AK164" i="1"/>
  <c r="AD165" i="1"/>
  <c r="AE165" i="1"/>
  <c r="AF165" i="1"/>
  <c r="AG165" i="1"/>
  <c r="AH165" i="1"/>
  <c r="AI165" i="1"/>
  <c r="AJ165" i="1"/>
  <c r="AK165" i="1"/>
  <c r="AD166" i="1"/>
  <c r="AE166" i="1"/>
  <c r="AF166" i="1"/>
  <c r="AG166" i="1"/>
  <c r="AH166" i="1"/>
  <c r="AI166" i="1"/>
  <c r="AJ166" i="1"/>
  <c r="AK166" i="1"/>
  <c r="J128" i="1" l="1"/>
  <c r="J126" i="1"/>
  <c r="F126" i="1"/>
  <c r="F128" i="1"/>
  <c r="V155" i="1" l="1"/>
  <c r="Y155" i="1"/>
  <c r="V156" i="1"/>
  <c r="Y156" i="1"/>
  <c r="V157" i="1"/>
  <c r="Y157" i="1"/>
  <c r="V158" i="1"/>
  <c r="Y158" i="1"/>
  <c r="V159" i="1"/>
  <c r="Y159" i="1"/>
  <c r="V160" i="1"/>
  <c r="Y160" i="1"/>
  <c r="V161" i="1"/>
  <c r="V162" i="1"/>
  <c r="V163" i="1"/>
  <c r="V164" i="1"/>
  <c r="Y164" i="1"/>
  <c r="V165" i="1"/>
  <c r="Y165" i="1"/>
  <c r="V166" i="1"/>
  <c r="Y166" i="1"/>
  <c r="Q155" i="1"/>
  <c r="Q156" i="1"/>
  <c r="Q157" i="1"/>
  <c r="Q158" i="1"/>
  <c r="Q159" i="1"/>
  <c r="Q160" i="1"/>
  <c r="Q161" i="1"/>
  <c r="Q162" i="1"/>
  <c r="Q163" i="1"/>
  <c r="Q164" i="1"/>
  <c r="Q165" i="1"/>
  <c r="Q166" i="1"/>
  <c r="M155" i="1"/>
  <c r="M156" i="1"/>
  <c r="M157" i="1"/>
  <c r="M158" i="1"/>
  <c r="M159" i="1"/>
  <c r="M160" i="1"/>
  <c r="M161" i="1"/>
  <c r="M162" i="1"/>
  <c r="M163" i="1"/>
  <c r="M164" i="1"/>
  <c r="M165" i="1"/>
  <c r="M166" i="1"/>
  <c r="N113" i="1" l="1"/>
  <c r="N115" i="1"/>
  <c r="N116" i="1"/>
  <c r="N119" i="1"/>
  <c r="N121" i="1"/>
  <c r="N122" i="1"/>
  <c r="N123" i="1"/>
  <c r="N124" i="1"/>
  <c r="N125" i="1"/>
  <c r="N129" i="1"/>
  <c r="N131" i="1"/>
  <c r="N134" i="1"/>
  <c r="N136" i="1"/>
  <c r="N137" i="1"/>
  <c r="N139" i="1"/>
  <c r="N141" i="1"/>
  <c r="N142" i="1"/>
  <c r="N144" i="1"/>
  <c r="N145" i="1"/>
  <c r="N146" i="1"/>
  <c r="N147" i="1"/>
  <c r="N149" i="1"/>
  <c r="N150" i="1"/>
  <c r="N151" i="1"/>
  <c r="N152" i="1"/>
  <c r="N153" i="1"/>
  <c r="N154" i="1"/>
  <c r="L122" i="1"/>
  <c r="J122" i="1"/>
  <c r="F122" i="1"/>
  <c r="T113" i="1" l="1"/>
  <c r="U113" i="1"/>
  <c r="V113" i="1"/>
  <c r="W113" i="1"/>
  <c r="X113" i="1"/>
  <c r="Y113" i="1"/>
  <c r="Z113" i="1"/>
  <c r="AA113" i="1"/>
  <c r="AB113" i="1"/>
  <c r="AC113" i="1"/>
  <c r="AD113" i="1"/>
  <c r="AE113" i="1"/>
  <c r="AF113" i="1"/>
  <c r="AG113" i="1"/>
  <c r="AH113" i="1"/>
  <c r="AI113" i="1"/>
  <c r="AJ113" i="1"/>
  <c r="AK113" i="1"/>
  <c r="AL113" i="1"/>
  <c r="AM113" i="1"/>
  <c r="AN113" i="1"/>
  <c r="AO113" i="1"/>
  <c r="AP113" i="1"/>
  <c r="AQ113" i="1"/>
  <c r="T114" i="1"/>
  <c r="U114" i="1"/>
  <c r="V114" i="1"/>
  <c r="W114" i="1"/>
  <c r="X114" i="1"/>
  <c r="Y114" i="1"/>
  <c r="Z114" i="1"/>
  <c r="AA114" i="1"/>
  <c r="AB114" i="1"/>
  <c r="AC114" i="1"/>
  <c r="AD114" i="1"/>
  <c r="AE114" i="1"/>
  <c r="AF114" i="1"/>
  <c r="AG114" i="1"/>
  <c r="AH114" i="1"/>
  <c r="AI114" i="1"/>
  <c r="AL114" i="1"/>
  <c r="AM114" i="1"/>
  <c r="AN114" i="1"/>
  <c r="AO114" i="1"/>
  <c r="AP114" i="1"/>
  <c r="AQ114" i="1"/>
  <c r="T115" i="1"/>
  <c r="U115" i="1"/>
  <c r="V115" i="1"/>
  <c r="W115" i="1"/>
  <c r="X115" i="1"/>
  <c r="Y115" i="1"/>
  <c r="Z115" i="1"/>
  <c r="AA115" i="1"/>
  <c r="AB115" i="1"/>
  <c r="AC115" i="1"/>
  <c r="AD115" i="1"/>
  <c r="AE115" i="1"/>
  <c r="AF115" i="1"/>
  <c r="AG115" i="1"/>
  <c r="AH115" i="1"/>
  <c r="AI115" i="1"/>
  <c r="AJ115" i="1"/>
  <c r="AK115" i="1"/>
  <c r="AL115" i="1"/>
  <c r="AM115" i="1"/>
  <c r="AN115" i="1"/>
  <c r="AO115" i="1"/>
  <c r="AP115" i="1"/>
  <c r="AQ115" i="1"/>
  <c r="T116" i="1"/>
  <c r="U116" i="1"/>
  <c r="V116" i="1"/>
  <c r="W116" i="1"/>
  <c r="X116" i="1"/>
  <c r="Y116" i="1"/>
  <c r="Z116" i="1"/>
  <c r="AA116" i="1"/>
  <c r="AB116" i="1"/>
  <c r="AC116" i="1"/>
  <c r="AD116" i="1"/>
  <c r="AE116" i="1"/>
  <c r="AF116" i="1"/>
  <c r="AG116" i="1"/>
  <c r="AH116" i="1"/>
  <c r="AI116" i="1"/>
  <c r="AJ116" i="1"/>
  <c r="AK116" i="1"/>
  <c r="AL116" i="1"/>
  <c r="AM116" i="1"/>
  <c r="AN116" i="1"/>
  <c r="AO116" i="1"/>
  <c r="AP116" i="1"/>
  <c r="AQ116" i="1"/>
  <c r="T117" i="1"/>
  <c r="U117" i="1"/>
  <c r="V117" i="1"/>
  <c r="W117" i="1"/>
  <c r="X117" i="1"/>
  <c r="Y117" i="1"/>
  <c r="Z117" i="1"/>
  <c r="AA117" i="1"/>
  <c r="AB117" i="1"/>
  <c r="AC117" i="1"/>
  <c r="AD117" i="1"/>
  <c r="AE117" i="1"/>
  <c r="AF117" i="1"/>
  <c r="AG117" i="1"/>
  <c r="AH117" i="1"/>
  <c r="AI117" i="1"/>
  <c r="T118" i="1"/>
  <c r="U118" i="1"/>
  <c r="V118" i="1"/>
  <c r="W118" i="1"/>
  <c r="X118" i="1"/>
  <c r="Y118" i="1"/>
  <c r="Z118" i="1"/>
  <c r="AA118" i="1"/>
  <c r="AB118" i="1"/>
  <c r="AC118" i="1"/>
  <c r="AD118" i="1"/>
  <c r="AE118" i="1"/>
  <c r="AF118" i="1"/>
  <c r="AG118" i="1"/>
  <c r="AH118" i="1"/>
  <c r="AI118" i="1"/>
  <c r="T119" i="1"/>
  <c r="U119" i="1"/>
  <c r="V119" i="1"/>
  <c r="W119" i="1"/>
  <c r="X119" i="1"/>
  <c r="Y119" i="1"/>
  <c r="Z119" i="1"/>
  <c r="AA119" i="1"/>
  <c r="AB119" i="1"/>
  <c r="AC119" i="1"/>
  <c r="AD119" i="1"/>
  <c r="AE119" i="1"/>
  <c r="AF119" i="1"/>
  <c r="AG119" i="1"/>
  <c r="AH119" i="1"/>
  <c r="AI119" i="1"/>
  <c r="AJ119" i="1"/>
  <c r="AK119" i="1"/>
  <c r="AL119" i="1"/>
  <c r="AM119" i="1"/>
  <c r="AN119" i="1"/>
  <c r="AO119" i="1"/>
  <c r="AP119" i="1"/>
  <c r="AQ119" i="1"/>
  <c r="T120" i="1"/>
  <c r="U120" i="1"/>
  <c r="V120" i="1"/>
  <c r="W120" i="1"/>
  <c r="X120" i="1"/>
  <c r="Y120" i="1"/>
  <c r="Z120" i="1"/>
  <c r="AA120" i="1"/>
  <c r="AB120" i="1"/>
  <c r="AC120" i="1"/>
  <c r="AD120" i="1"/>
  <c r="AE120" i="1"/>
  <c r="AF120" i="1"/>
  <c r="AG120" i="1"/>
  <c r="AH120" i="1"/>
  <c r="AI120" i="1"/>
  <c r="T121" i="1"/>
  <c r="U121" i="1"/>
  <c r="V121" i="1"/>
  <c r="W121" i="1"/>
  <c r="X121" i="1"/>
  <c r="Y121" i="1"/>
  <c r="Z121" i="1"/>
  <c r="AA121" i="1"/>
  <c r="AB121" i="1"/>
  <c r="AC121" i="1"/>
  <c r="AG121" i="1"/>
  <c r="AH121" i="1"/>
  <c r="AK121" i="1"/>
  <c r="AL121" i="1"/>
  <c r="AM121" i="1"/>
  <c r="AN121" i="1"/>
  <c r="AO121" i="1"/>
  <c r="AP121" i="1"/>
  <c r="AQ121" i="1"/>
  <c r="T122" i="1"/>
  <c r="U122" i="1"/>
  <c r="V122" i="1"/>
  <c r="W122" i="1"/>
  <c r="X122" i="1"/>
  <c r="Y122" i="1"/>
  <c r="Z122" i="1"/>
  <c r="AA122" i="1"/>
  <c r="AB122" i="1"/>
  <c r="AC122" i="1"/>
  <c r="AG122" i="1"/>
  <c r="AH122" i="1"/>
  <c r="AK122" i="1"/>
  <c r="AL122" i="1"/>
  <c r="AM122" i="1"/>
  <c r="AN122" i="1"/>
  <c r="AO122" i="1"/>
  <c r="AP122" i="1"/>
  <c r="AQ122" i="1"/>
  <c r="T123" i="1"/>
  <c r="U123" i="1"/>
  <c r="V123" i="1"/>
  <c r="W123" i="1"/>
  <c r="X123" i="1"/>
  <c r="Y123" i="1"/>
  <c r="Z123" i="1"/>
  <c r="AA123" i="1"/>
  <c r="AB123" i="1"/>
  <c r="AC123" i="1"/>
  <c r="AD123" i="1"/>
  <c r="AE123" i="1"/>
  <c r="AF123" i="1"/>
  <c r="AG123" i="1"/>
  <c r="AH123" i="1"/>
  <c r="AI123" i="1"/>
  <c r="AK123" i="1"/>
  <c r="AL123" i="1"/>
  <c r="AM123" i="1"/>
  <c r="AN123" i="1"/>
  <c r="AO123" i="1"/>
  <c r="AP123" i="1"/>
  <c r="AQ123" i="1"/>
  <c r="T124" i="1"/>
  <c r="U124" i="1"/>
  <c r="V124" i="1"/>
  <c r="W124" i="1"/>
  <c r="X124" i="1"/>
  <c r="Y124" i="1"/>
  <c r="Z124" i="1"/>
  <c r="AA124" i="1"/>
  <c r="AB124" i="1"/>
  <c r="AC124" i="1"/>
  <c r="AD124" i="1"/>
  <c r="AE124" i="1"/>
  <c r="AF124" i="1"/>
  <c r="AG124" i="1"/>
  <c r="AH124" i="1"/>
  <c r="AI124" i="1"/>
  <c r="AJ124" i="1"/>
  <c r="AK124" i="1"/>
  <c r="AL124" i="1"/>
  <c r="AM124" i="1"/>
  <c r="AN124" i="1"/>
  <c r="AO124" i="1"/>
  <c r="AP124" i="1"/>
  <c r="AQ124" i="1"/>
  <c r="T125" i="1"/>
  <c r="U125" i="1"/>
  <c r="V125" i="1"/>
  <c r="W125" i="1"/>
  <c r="X125" i="1"/>
  <c r="Y125" i="1"/>
  <c r="Z125" i="1"/>
  <c r="AA125" i="1"/>
  <c r="AB125" i="1"/>
  <c r="AC125" i="1"/>
  <c r="AD125" i="1"/>
  <c r="AE125" i="1"/>
  <c r="AF125" i="1"/>
  <c r="AG125" i="1"/>
  <c r="AH125" i="1"/>
  <c r="AI125" i="1"/>
  <c r="AJ125" i="1"/>
  <c r="AK125" i="1"/>
  <c r="AL125" i="1"/>
  <c r="AM125" i="1"/>
  <c r="AN125" i="1"/>
  <c r="AO125" i="1"/>
  <c r="AP125" i="1"/>
  <c r="AQ125" i="1"/>
  <c r="AD126" i="1"/>
  <c r="AE126" i="1"/>
  <c r="AK126" i="1"/>
  <c r="AD127" i="1"/>
  <c r="AE127" i="1"/>
  <c r="AK128" i="1"/>
  <c r="T129" i="1"/>
  <c r="U129" i="1"/>
  <c r="V129" i="1"/>
  <c r="W129" i="1"/>
  <c r="X129" i="1"/>
  <c r="Y129" i="1"/>
  <c r="Z129" i="1"/>
  <c r="AA129" i="1"/>
  <c r="AB129" i="1"/>
  <c r="AC129" i="1"/>
  <c r="AD129" i="1"/>
  <c r="AE129" i="1"/>
  <c r="AF129" i="1"/>
  <c r="AG129" i="1"/>
  <c r="AH129" i="1"/>
  <c r="AI129" i="1"/>
  <c r="AJ129" i="1"/>
  <c r="AK129" i="1"/>
  <c r="AL129" i="1"/>
  <c r="AM129" i="1"/>
  <c r="AN129" i="1"/>
  <c r="AO129" i="1"/>
  <c r="AP129" i="1"/>
  <c r="AQ129" i="1"/>
  <c r="T130" i="1"/>
  <c r="U130" i="1"/>
  <c r="V130" i="1"/>
  <c r="W130" i="1"/>
  <c r="X130" i="1"/>
  <c r="Y130" i="1"/>
  <c r="Z130" i="1"/>
  <c r="AA130" i="1"/>
  <c r="AB130" i="1"/>
  <c r="AC130" i="1"/>
  <c r="AD130" i="1"/>
  <c r="AE130" i="1"/>
  <c r="AF130" i="1"/>
  <c r="AG130" i="1"/>
  <c r="AH130" i="1"/>
  <c r="AI130" i="1"/>
  <c r="T131" i="1"/>
  <c r="U131" i="1"/>
  <c r="V131" i="1"/>
  <c r="W131" i="1"/>
  <c r="X131" i="1"/>
  <c r="Y131" i="1"/>
  <c r="Z131" i="1"/>
  <c r="AA131" i="1"/>
  <c r="AB131" i="1"/>
  <c r="AC131" i="1"/>
  <c r="AD131" i="1"/>
  <c r="AE131" i="1"/>
  <c r="AF131" i="1"/>
  <c r="AG131" i="1"/>
  <c r="AH131" i="1"/>
  <c r="AI131" i="1"/>
  <c r="AJ131" i="1"/>
  <c r="AK131" i="1"/>
  <c r="AL131" i="1"/>
  <c r="AM131" i="1"/>
  <c r="AN131" i="1"/>
  <c r="AO131" i="1"/>
  <c r="AP131" i="1"/>
  <c r="AQ131" i="1"/>
  <c r="T132" i="1"/>
  <c r="U132" i="1"/>
  <c r="V132" i="1"/>
  <c r="W132" i="1"/>
  <c r="X132" i="1"/>
  <c r="Y132" i="1"/>
  <c r="Z132" i="1"/>
  <c r="AA132" i="1"/>
  <c r="AB132" i="1"/>
  <c r="AC132" i="1"/>
  <c r="AD132" i="1"/>
  <c r="AE132" i="1"/>
  <c r="AF132" i="1"/>
  <c r="AG132" i="1"/>
  <c r="AH132" i="1"/>
  <c r="AI132" i="1"/>
  <c r="AL132" i="1"/>
  <c r="AM132" i="1"/>
  <c r="AN132" i="1"/>
  <c r="AO132" i="1"/>
  <c r="AP132" i="1"/>
  <c r="AQ132" i="1"/>
  <c r="T133" i="1"/>
  <c r="U133" i="1"/>
  <c r="V133" i="1"/>
  <c r="W133" i="1"/>
  <c r="X133" i="1"/>
  <c r="Y133" i="1"/>
  <c r="Z133" i="1"/>
  <c r="AA133" i="1"/>
  <c r="AB133" i="1"/>
  <c r="AC133" i="1"/>
  <c r="AD133" i="1"/>
  <c r="AE133" i="1"/>
  <c r="AF133" i="1"/>
  <c r="AG133" i="1"/>
  <c r="AH133" i="1"/>
  <c r="AI133" i="1"/>
  <c r="T134" i="1"/>
  <c r="U134" i="1"/>
  <c r="V134" i="1"/>
  <c r="W134" i="1"/>
  <c r="X134" i="1"/>
  <c r="Y134" i="1"/>
  <c r="Z134" i="1"/>
  <c r="AA134" i="1"/>
  <c r="AB134" i="1"/>
  <c r="AC134" i="1"/>
  <c r="AD134" i="1"/>
  <c r="AE134" i="1"/>
  <c r="AF134" i="1"/>
  <c r="AG134" i="1"/>
  <c r="AH134" i="1"/>
  <c r="AI134" i="1"/>
  <c r="AJ134" i="1"/>
  <c r="AK134" i="1"/>
  <c r="AL134" i="1"/>
  <c r="AM134" i="1"/>
  <c r="AN134" i="1"/>
  <c r="AO134" i="1"/>
  <c r="AP134" i="1"/>
  <c r="AQ134" i="1"/>
  <c r="T135" i="1"/>
  <c r="U135" i="1"/>
  <c r="V135" i="1"/>
  <c r="W135" i="1"/>
  <c r="X135" i="1"/>
  <c r="Y135" i="1"/>
  <c r="Z135" i="1"/>
  <c r="AA135" i="1"/>
  <c r="AB135" i="1"/>
  <c r="AC135" i="1"/>
  <c r="AD135" i="1"/>
  <c r="AE135" i="1"/>
  <c r="AF135" i="1"/>
  <c r="AG135" i="1"/>
  <c r="AH135" i="1"/>
  <c r="AI135" i="1"/>
  <c r="AQ135" i="1"/>
  <c r="T136" i="1"/>
  <c r="U136" i="1"/>
  <c r="V136" i="1"/>
  <c r="W136" i="1"/>
  <c r="X136" i="1"/>
  <c r="Y136" i="1"/>
  <c r="Z136" i="1"/>
  <c r="AA136" i="1"/>
  <c r="AB136" i="1"/>
  <c r="AC136" i="1"/>
  <c r="AD136" i="1"/>
  <c r="AE136" i="1"/>
  <c r="AF136" i="1"/>
  <c r="AG136" i="1"/>
  <c r="AH136" i="1"/>
  <c r="AI136" i="1"/>
  <c r="AJ136" i="1"/>
  <c r="AK136" i="1"/>
  <c r="AL136" i="1"/>
  <c r="AM136" i="1"/>
  <c r="AN136" i="1"/>
  <c r="AO136" i="1"/>
  <c r="AP136" i="1"/>
  <c r="AQ136" i="1"/>
  <c r="T137" i="1"/>
  <c r="U137" i="1"/>
  <c r="V137" i="1"/>
  <c r="W137" i="1"/>
  <c r="X137" i="1"/>
  <c r="Y137" i="1"/>
  <c r="Z137" i="1"/>
  <c r="AA137" i="1"/>
  <c r="AB137" i="1"/>
  <c r="AC137" i="1"/>
  <c r="AD137" i="1"/>
  <c r="AE137" i="1"/>
  <c r="AF137" i="1"/>
  <c r="AG137" i="1"/>
  <c r="AH137" i="1"/>
  <c r="AI137" i="1"/>
  <c r="AJ137" i="1"/>
  <c r="AK137" i="1"/>
  <c r="AL137" i="1"/>
  <c r="AM137" i="1"/>
  <c r="AN137" i="1"/>
  <c r="AO137" i="1"/>
  <c r="AP137" i="1"/>
  <c r="AQ137" i="1"/>
  <c r="T138" i="1"/>
  <c r="U138" i="1"/>
  <c r="V138" i="1"/>
  <c r="W138" i="1"/>
  <c r="X138" i="1"/>
  <c r="Y138" i="1"/>
  <c r="Z138" i="1"/>
  <c r="AA138" i="1"/>
  <c r="AB138" i="1"/>
  <c r="AC138" i="1"/>
  <c r="AD138" i="1"/>
  <c r="AE138" i="1"/>
  <c r="AF138" i="1"/>
  <c r="AG138" i="1"/>
  <c r="AH138" i="1"/>
  <c r="AI138" i="1"/>
  <c r="AQ138" i="1"/>
  <c r="T139" i="1"/>
  <c r="U139" i="1"/>
  <c r="V139" i="1"/>
  <c r="W139" i="1"/>
  <c r="X139" i="1"/>
  <c r="Y139" i="1"/>
  <c r="Z139" i="1"/>
  <c r="AA139" i="1"/>
  <c r="AB139" i="1"/>
  <c r="AC139" i="1"/>
  <c r="AD139" i="1"/>
  <c r="AE139" i="1"/>
  <c r="AF139" i="1"/>
  <c r="AG139" i="1"/>
  <c r="AH139" i="1"/>
  <c r="AI139" i="1"/>
  <c r="AJ139" i="1"/>
  <c r="AK139" i="1"/>
  <c r="AL139" i="1"/>
  <c r="AM139" i="1"/>
  <c r="AN139" i="1"/>
  <c r="AO139" i="1"/>
  <c r="AP139" i="1"/>
  <c r="AQ139" i="1"/>
  <c r="T140" i="1"/>
  <c r="U140" i="1"/>
  <c r="V140" i="1"/>
  <c r="W140" i="1"/>
  <c r="X140" i="1"/>
  <c r="Y140" i="1"/>
  <c r="Z140" i="1"/>
  <c r="AA140" i="1"/>
  <c r="AB140" i="1"/>
  <c r="AC140" i="1"/>
  <c r="AD140" i="1"/>
  <c r="AE140" i="1"/>
  <c r="AF140" i="1"/>
  <c r="AG140" i="1"/>
  <c r="AH140" i="1"/>
  <c r="AI140" i="1"/>
  <c r="AQ140" i="1"/>
  <c r="T141" i="1"/>
  <c r="U141" i="1"/>
  <c r="V141" i="1"/>
  <c r="W141" i="1"/>
  <c r="X141" i="1"/>
  <c r="Y141" i="1"/>
  <c r="Z141" i="1"/>
  <c r="AA141" i="1"/>
  <c r="AB141" i="1"/>
  <c r="AC141" i="1"/>
  <c r="AD141" i="1"/>
  <c r="AE141" i="1"/>
  <c r="AF141" i="1"/>
  <c r="AG141" i="1"/>
  <c r="AH141" i="1"/>
  <c r="AI141" i="1"/>
  <c r="AJ141" i="1"/>
  <c r="AK141" i="1"/>
  <c r="AL141" i="1"/>
  <c r="AM141" i="1"/>
  <c r="AN141" i="1"/>
  <c r="AO141" i="1"/>
  <c r="AP141" i="1"/>
  <c r="AQ141" i="1"/>
  <c r="T142" i="1"/>
  <c r="U142" i="1"/>
  <c r="V142" i="1"/>
  <c r="W142" i="1"/>
  <c r="X142" i="1"/>
  <c r="Y142" i="1"/>
  <c r="Z142" i="1"/>
  <c r="AA142" i="1"/>
  <c r="AB142" i="1"/>
  <c r="AC142" i="1"/>
  <c r="AD142" i="1"/>
  <c r="AE142" i="1"/>
  <c r="AF142" i="1"/>
  <c r="AG142" i="1"/>
  <c r="AH142" i="1"/>
  <c r="AI142" i="1"/>
  <c r="AJ142" i="1"/>
  <c r="AK142" i="1"/>
  <c r="AL142" i="1"/>
  <c r="AM142" i="1"/>
  <c r="AN142" i="1"/>
  <c r="AO142" i="1"/>
  <c r="AP142" i="1"/>
  <c r="AQ142" i="1"/>
  <c r="T143" i="1"/>
  <c r="U143" i="1"/>
  <c r="V143" i="1"/>
  <c r="W143" i="1"/>
  <c r="X143" i="1"/>
  <c r="Y143" i="1"/>
  <c r="Z143" i="1"/>
  <c r="AA143" i="1"/>
  <c r="AB143" i="1"/>
  <c r="AC143" i="1"/>
  <c r="AD143" i="1"/>
  <c r="AE143" i="1"/>
  <c r="AF143" i="1"/>
  <c r="AG143" i="1"/>
  <c r="AH143" i="1"/>
  <c r="AI143" i="1"/>
  <c r="U144" i="1"/>
  <c r="V144" i="1"/>
  <c r="W144" i="1"/>
  <c r="X144" i="1"/>
  <c r="Y144" i="1"/>
  <c r="Z144" i="1"/>
  <c r="AA144" i="1"/>
  <c r="AB144" i="1"/>
  <c r="AC144" i="1"/>
  <c r="AD144" i="1"/>
  <c r="AE144" i="1"/>
  <c r="AF144" i="1"/>
  <c r="AG144" i="1"/>
  <c r="AH144" i="1"/>
  <c r="AI144" i="1"/>
  <c r="AJ144" i="1"/>
  <c r="AK144" i="1"/>
  <c r="AL144" i="1"/>
  <c r="AM144" i="1"/>
  <c r="AN144" i="1"/>
  <c r="AO144" i="1"/>
  <c r="AP144" i="1"/>
  <c r="AQ144" i="1"/>
  <c r="U145" i="1"/>
  <c r="V145" i="1"/>
  <c r="W145" i="1"/>
  <c r="X145" i="1"/>
  <c r="Y145" i="1"/>
  <c r="Z145" i="1"/>
  <c r="AA145" i="1"/>
  <c r="AB145" i="1"/>
  <c r="AC145" i="1"/>
  <c r="AD145" i="1"/>
  <c r="AE145" i="1"/>
  <c r="AF145" i="1"/>
  <c r="AG145" i="1"/>
  <c r="AH145" i="1"/>
  <c r="AI145" i="1"/>
  <c r="AJ145" i="1"/>
  <c r="AK145" i="1"/>
  <c r="AL145" i="1"/>
  <c r="AM145" i="1"/>
  <c r="AN145" i="1"/>
  <c r="AO145" i="1"/>
  <c r="AP145" i="1"/>
  <c r="AQ145" i="1"/>
  <c r="U146" i="1"/>
  <c r="V146" i="1"/>
  <c r="W146" i="1"/>
  <c r="X146" i="1"/>
  <c r="Y146" i="1"/>
  <c r="Z146" i="1"/>
  <c r="AA146" i="1"/>
  <c r="AB146" i="1"/>
  <c r="AC146" i="1"/>
  <c r="AD146" i="1"/>
  <c r="AE146" i="1"/>
  <c r="AF146" i="1"/>
  <c r="AG146" i="1"/>
  <c r="AH146" i="1"/>
  <c r="AI146" i="1"/>
  <c r="AJ146" i="1"/>
  <c r="AK146" i="1"/>
  <c r="AL146" i="1"/>
  <c r="AM146" i="1"/>
  <c r="AN146" i="1"/>
  <c r="AO146" i="1"/>
  <c r="AP146" i="1"/>
  <c r="AQ146" i="1"/>
  <c r="U147" i="1"/>
  <c r="V147" i="1"/>
  <c r="W147" i="1"/>
  <c r="X147" i="1"/>
  <c r="Y147" i="1"/>
  <c r="Z147" i="1"/>
  <c r="AA147" i="1"/>
  <c r="AB147" i="1"/>
  <c r="AC147" i="1"/>
  <c r="AD147" i="1"/>
  <c r="AE147" i="1"/>
  <c r="AF147" i="1"/>
  <c r="AG147" i="1"/>
  <c r="AH147" i="1"/>
  <c r="AI147" i="1"/>
  <c r="AJ147" i="1"/>
  <c r="AK147" i="1"/>
  <c r="AL147" i="1"/>
  <c r="AM147" i="1"/>
  <c r="AN147" i="1"/>
  <c r="AO147" i="1"/>
  <c r="AP147" i="1"/>
  <c r="AQ147" i="1"/>
  <c r="U148" i="1"/>
  <c r="V148" i="1"/>
  <c r="W148" i="1"/>
  <c r="X148" i="1"/>
  <c r="Y148" i="1"/>
  <c r="Z148" i="1"/>
  <c r="AA148" i="1"/>
  <c r="AB148" i="1"/>
  <c r="AC148" i="1"/>
  <c r="AD148" i="1"/>
  <c r="AE148" i="1"/>
  <c r="AF148" i="1"/>
  <c r="AG148" i="1"/>
  <c r="AH148" i="1"/>
  <c r="AI148" i="1"/>
  <c r="U149" i="1"/>
  <c r="V149" i="1"/>
  <c r="W149" i="1"/>
  <c r="X149" i="1"/>
  <c r="Y149" i="1"/>
  <c r="Z149" i="1"/>
  <c r="AA149" i="1"/>
  <c r="AB149" i="1"/>
  <c r="AC149" i="1"/>
  <c r="AD149" i="1"/>
  <c r="AE149" i="1"/>
  <c r="AF149" i="1"/>
  <c r="AG149" i="1"/>
  <c r="AH149" i="1"/>
  <c r="AI149" i="1"/>
  <c r="AJ149" i="1"/>
  <c r="AK149" i="1"/>
  <c r="AL149" i="1"/>
  <c r="AM149" i="1"/>
  <c r="AN149" i="1"/>
  <c r="AO149" i="1"/>
  <c r="AP149" i="1"/>
  <c r="AQ149" i="1"/>
  <c r="U150" i="1"/>
  <c r="V150" i="1"/>
  <c r="W150" i="1"/>
  <c r="X150" i="1"/>
  <c r="Y150" i="1"/>
  <c r="Z150" i="1"/>
  <c r="AA150" i="1"/>
  <c r="AB150" i="1"/>
  <c r="AC150" i="1"/>
  <c r="AD150" i="1"/>
  <c r="AE150" i="1"/>
  <c r="AF150" i="1"/>
  <c r="AG150" i="1"/>
  <c r="AH150" i="1"/>
  <c r="AI150" i="1"/>
  <c r="AJ150" i="1"/>
  <c r="AK150" i="1"/>
  <c r="AL150" i="1"/>
  <c r="AM150" i="1"/>
  <c r="AN150" i="1"/>
  <c r="AO150" i="1"/>
  <c r="AP150" i="1"/>
  <c r="AQ150" i="1"/>
  <c r="U151" i="1"/>
  <c r="V151" i="1"/>
  <c r="W151" i="1"/>
  <c r="X151" i="1"/>
  <c r="Y151" i="1"/>
  <c r="Z151" i="1"/>
  <c r="AA151" i="1"/>
  <c r="AB151" i="1"/>
  <c r="AC151" i="1"/>
  <c r="AD151" i="1"/>
  <c r="AE151" i="1"/>
  <c r="AF151" i="1"/>
  <c r="AG151" i="1"/>
  <c r="AH151" i="1"/>
  <c r="AI151" i="1"/>
  <c r="AJ151" i="1"/>
  <c r="AK151" i="1"/>
  <c r="AL151" i="1"/>
  <c r="AM151" i="1"/>
  <c r="AN151" i="1"/>
  <c r="AO151" i="1"/>
  <c r="AP151" i="1"/>
  <c r="AQ151" i="1"/>
  <c r="U152" i="1"/>
  <c r="V152" i="1"/>
  <c r="W152" i="1"/>
  <c r="X152" i="1"/>
  <c r="Y152" i="1"/>
  <c r="Z152" i="1"/>
  <c r="AA152" i="1"/>
  <c r="AB152" i="1"/>
  <c r="AC152" i="1"/>
  <c r="AD152" i="1"/>
  <c r="AE152" i="1"/>
  <c r="AF152" i="1"/>
  <c r="AG152" i="1"/>
  <c r="AH152" i="1"/>
  <c r="AI152" i="1"/>
  <c r="AJ152" i="1"/>
  <c r="AK152" i="1"/>
  <c r="AL152" i="1"/>
  <c r="AM152" i="1"/>
  <c r="AN152" i="1"/>
  <c r="AO152" i="1"/>
  <c r="AP152" i="1"/>
  <c r="AQ152" i="1"/>
  <c r="U153" i="1"/>
  <c r="V153" i="1"/>
  <c r="W153" i="1"/>
  <c r="X153" i="1"/>
  <c r="Y153" i="1"/>
  <c r="Z153" i="1"/>
  <c r="AA153" i="1"/>
  <c r="AB153" i="1"/>
  <c r="AC153" i="1"/>
  <c r="AD153" i="1"/>
  <c r="AE153" i="1"/>
  <c r="AF153" i="1"/>
  <c r="AG153" i="1"/>
  <c r="AH153" i="1"/>
  <c r="AI153" i="1"/>
  <c r="AJ153" i="1"/>
  <c r="AK153" i="1"/>
  <c r="AL153" i="1"/>
  <c r="AM153" i="1"/>
  <c r="AN153" i="1"/>
  <c r="AO153" i="1"/>
  <c r="AP153" i="1"/>
  <c r="AQ153" i="1"/>
  <c r="U154" i="1"/>
  <c r="V154" i="1"/>
  <c r="W154" i="1"/>
  <c r="X154" i="1"/>
  <c r="Y154" i="1"/>
  <c r="Z154" i="1"/>
  <c r="AA154" i="1"/>
  <c r="AB154" i="1"/>
  <c r="AC154" i="1"/>
  <c r="AD154" i="1"/>
  <c r="AE154" i="1"/>
  <c r="AF154" i="1"/>
  <c r="AG154" i="1"/>
  <c r="AH154" i="1"/>
  <c r="AI154" i="1"/>
  <c r="AJ154" i="1"/>
  <c r="AK154" i="1"/>
  <c r="AL154" i="1"/>
  <c r="AM154" i="1"/>
  <c r="AN154" i="1"/>
  <c r="AO154" i="1"/>
  <c r="AP154" i="1"/>
  <c r="AQ154" i="1"/>
  <c r="Q113" i="1"/>
  <c r="R113" i="1"/>
  <c r="S113" i="1"/>
  <c r="Q115" i="1"/>
  <c r="R115" i="1"/>
  <c r="S115" i="1"/>
  <c r="Q116" i="1"/>
  <c r="R116" i="1"/>
  <c r="S116" i="1"/>
  <c r="Q119" i="1"/>
  <c r="R119" i="1"/>
  <c r="S119" i="1"/>
  <c r="Q121" i="1"/>
  <c r="R121" i="1"/>
  <c r="S121" i="1"/>
  <c r="Q122" i="1"/>
  <c r="R122" i="1"/>
  <c r="S122" i="1"/>
  <c r="Q123" i="1"/>
  <c r="R123" i="1"/>
  <c r="S123" i="1"/>
  <c r="Q124" i="1"/>
  <c r="R124" i="1"/>
  <c r="S124" i="1"/>
  <c r="Q125" i="1"/>
  <c r="R125" i="1"/>
  <c r="S125" i="1"/>
  <c r="Q126" i="1"/>
  <c r="R126" i="1"/>
  <c r="Q128" i="1"/>
  <c r="R128" i="1"/>
  <c r="Q129" i="1"/>
  <c r="R129" i="1"/>
  <c r="S129" i="1"/>
  <c r="Q131" i="1"/>
  <c r="R131" i="1"/>
  <c r="S131" i="1"/>
  <c r="Q134" i="1"/>
  <c r="R134" i="1"/>
  <c r="S134" i="1"/>
  <c r="Q136" i="1"/>
  <c r="R136" i="1"/>
  <c r="S136" i="1"/>
  <c r="Q137" i="1"/>
  <c r="R137" i="1"/>
  <c r="S137" i="1"/>
  <c r="Q139" i="1"/>
  <c r="R139" i="1"/>
  <c r="S139" i="1"/>
  <c r="Q141" i="1"/>
  <c r="R141" i="1"/>
  <c r="S141" i="1"/>
  <c r="Q142" i="1"/>
  <c r="R142" i="1"/>
  <c r="S142" i="1"/>
  <c r="Q144" i="1"/>
  <c r="R144" i="1"/>
  <c r="S144" i="1"/>
  <c r="Q145" i="1"/>
  <c r="R145" i="1"/>
  <c r="S145" i="1"/>
  <c r="Q146" i="1"/>
  <c r="R146" i="1"/>
  <c r="S146" i="1"/>
  <c r="Q147" i="1"/>
  <c r="R147" i="1"/>
  <c r="S147" i="1"/>
  <c r="Q149" i="1"/>
  <c r="R149" i="1"/>
  <c r="S149" i="1"/>
  <c r="Q150" i="1"/>
  <c r="R150" i="1"/>
  <c r="S150" i="1"/>
  <c r="Q151" i="1"/>
  <c r="R151" i="1"/>
  <c r="S151" i="1"/>
  <c r="Q152" i="1"/>
  <c r="R152" i="1"/>
  <c r="S152" i="1"/>
  <c r="Q153" i="1"/>
  <c r="R153" i="1"/>
  <c r="S153" i="1"/>
  <c r="Q154" i="1"/>
  <c r="R154" i="1"/>
  <c r="S154" i="1"/>
  <c r="O113" i="1"/>
  <c r="O115" i="1"/>
  <c r="O116" i="1"/>
  <c r="O119" i="1"/>
  <c r="O121" i="1"/>
  <c r="O122" i="1"/>
  <c r="O123" i="1"/>
  <c r="O124" i="1"/>
  <c r="O125" i="1"/>
  <c r="O126" i="1"/>
  <c r="O128" i="1"/>
  <c r="O129" i="1"/>
  <c r="O131" i="1"/>
  <c r="O134" i="1"/>
  <c r="O136" i="1"/>
  <c r="O137" i="1"/>
  <c r="O139" i="1"/>
  <c r="O141" i="1"/>
  <c r="O142" i="1"/>
  <c r="O144" i="1"/>
  <c r="O145" i="1"/>
  <c r="O146" i="1"/>
  <c r="O147" i="1"/>
  <c r="O149" i="1"/>
  <c r="O150" i="1"/>
  <c r="O151" i="1"/>
  <c r="O152" i="1"/>
  <c r="O153" i="1"/>
  <c r="O154" i="1"/>
  <c r="M154" i="1"/>
  <c r="M153" i="1"/>
  <c r="M152" i="1"/>
  <c r="M151" i="1"/>
  <c r="M150" i="1"/>
  <c r="M149" i="1"/>
  <c r="M147" i="1"/>
  <c r="M146" i="1"/>
  <c r="M145" i="1"/>
  <c r="M144" i="1"/>
  <c r="M142" i="1"/>
  <c r="M141" i="1"/>
  <c r="L139" i="1"/>
  <c r="M139" i="1" s="1"/>
  <c r="M137" i="1"/>
  <c r="L136" i="1"/>
  <c r="M136" i="1" s="1"/>
  <c r="M134" i="1"/>
  <c r="M131" i="1"/>
  <c r="M129" i="1"/>
  <c r="M125" i="1"/>
  <c r="L124" i="1"/>
  <c r="M124" i="1" s="1"/>
  <c r="M123" i="1"/>
  <c r="M122" i="1"/>
  <c r="M121" i="1"/>
  <c r="M119" i="1"/>
  <c r="M116" i="1"/>
  <c r="M115" i="1"/>
  <c r="M113" i="1"/>
  <c r="AD122" i="1" l="1"/>
  <c r="AF122" i="1" l="1"/>
  <c r="AI122" i="1" l="1"/>
  <c r="AE122" i="1"/>
  <c r="AE121" i="1" l="1"/>
  <c r="AD121" i="1"/>
  <c r="AF121" i="1"/>
  <c r="AJ122" i="1" l="1"/>
  <c r="AJ121" i="1" l="1"/>
  <c r="AI121" i="1"/>
  <c r="AJ123" i="1"/>
  <c r="P74" i="1" l="1"/>
  <c r="Q74" i="1" s="1"/>
  <c r="R74" i="1" s="1"/>
  <c r="Y74" i="1"/>
  <c r="V74" i="1"/>
  <c r="M74" i="1"/>
  <c r="Y83" i="1"/>
  <c r="V83" i="1"/>
  <c r="Y82" i="1"/>
  <c r="V82" i="1"/>
  <c r="P82" i="1"/>
  <c r="Q82" i="1" s="1"/>
  <c r="R82" i="1" s="1"/>
  <c r="M82" i="1"/>
  <c r="Y81" i="1"/>
  <c r="V81" i="1"/>
  <c r="P81" i="1"/>
  <c r="Q81" i="1" s="1"/>
  <c r="M81" i="1"/>
  <c r="N81" i="1" s="1"/>
  <c r="S74" i="1" l="1"/>
  <c r="AH74" i="1"/>
  <c r="AG74" i="1" s="1"/>
  <c r="N74" i="1"/>
  <c r="AD74" i="1" s="1"/>
  <c r="R81" i="1"/>
  <c r="AH81" i="1" s="1"/>
  <c r="S81" i="1"/>
  <c r="S82" i="1"/>
  <c r="AH82" i="1"/>
  <c r="AG82" i="1" s="1"/>
  <c r="AD81" i="1"/>
  <c r="N82" i="1"/>
  <c r="AD82" i="1" s="1"/>
  <c r="AE74" i="1" l="1"/>
  <c r="AI74" i="1" s="1"/>
  <c r="AJ74" i="1" s="1"/>
  <c r="AF74" i="1"/>
  <c r="AF82" i="1"/>
  <c r="AD83" i="1" s="1"/>
  <c r="AE82" i="1"/>
  <c r="AI82" i="1" s="1"/>
  <c r="AG81" i="1"/>
  <c r="AH83" i="1"/>
  <c r="AG83" i="1" s="1"/>
  <c r="AE81" i="1"/>
  <c r="AF81" i="1"/>
  <c r="Y100" i="1"/>
  <c r="V100" i="1"/>
  <c r="AI81" i="1" l="1"/>
  <c r="AE83" i="1"/>
  <c r="AI83" i="1" s="1"/>
  <c r="AF83" i="1"/>
  <c r="P95" i="1"/>
  <c r="Q95" i="1" s="1"/>
  <c r="P94" i="1"/>
  <c r="Q94" i="1" s="1"/>
  <c r="P100" i="1"/>
  <c r="Q100" i="1" s="1"/>
  <c r="M100" i="1"/>
  <c r="N100" i="1" s="1"/>
  <c r="AD100" i="1" s="1"/>
  <c r="Y80" i="1"/>
  <c r="V80" i="1"/>
  <c r="Q79" i="1"/>
  <c r="Q80" i="1"/>
  <c r="R80" i="1" s="1"/>
  <c r="M80" i="1"/>
  <c r="N80" i="1" s="1"/>
  <c r="Y79" i="1"/>
  <c r="M79" i="1"/>
  <c r="M84" i="1"/>
  <c r="N84" i="1" s="1"/>
  <c r="AH80" i="1" l="1"/>
  <c r="AG80" i="1" s="1"/>
  <c r="AD80" i="1"/>
  <c r="AF80" i="1" s="1"/>
  <c r="AF100" i="1"/>
  <c r="AE100" i="1"/>
  <c r="N79" i="1"/>
  <c r="R100" i="1"/>
  <c r="AH100" i="1" s="1"/>
  <c r="AG100" i="1" s="1"/>
  <c r="S100" i="1"/>
  <c r="S80" i="1"/>
  <c r="V63" i="1"/>
  <c r="AE80" i="1" l="1"/>
  <c r="AI80" i="1" s="1"/>
  <c r="AJ80" i="1" s="1"/>
  <c r="AI100" i="1"/>
  <c r="AJ100" i="1" s="1"/>
  <c r="Y112" i="1"/>
  <c r="V112" i="1"/>
  <c r="P112" i="1"/>
  <c r="Q112" i="1" s="1"/>
  <c r="M112" i="1"/>
  <c r="R112" i="1" l="1"/>
  <c r="AH112" i="1" s="1"/>
  <c r="AG112" i="1" s="1"/>
  <c r="S112" i="1"/>
  <c r="N112" i="1"/>
  <c r="AD112" i="1" s="1"/>
  <c r="AE112" i="1" l="1"/>
  <c r="AI112" i="1" s="1"/>
  <c r="AJ112" i="1" s="1"/>
  <c r="AF112" i="1"/>
  <c r="Y111" i="1" l="1"/>
  <c r="V111" i="1"/>
  <c r="Y110" i="1"/>
  <c r="V110" i="1"/>
  <c r="Y109" i="1"/>
  <c r="V109" i="1"/>
  <c r="P110" i="1"/>
  <c r="M110" i="1"/>
  <c r="P109" i="1"/>
  <c r="M109" i="1"/>
  <c r="Q110" i="1" l="1"/>
  <c r="R110" i="1" s="1"/>
  <c r="AH110" i="1" s="1"/>
  <c r="AG110" i="1" s="1"/>
  <c r="Q109" i="1"/>
  <c r="R109" i="1" s="1"/>
  <c r="AH109" i="1" s="1"/>
  <c r="AG109" i="1" s="1"/>
  <c r="N109" i="1"/>
  <c r="AD109" i="1" s="1"/>
  <c r="N110" i="1"/>
  <c r="AD110" i="1" s="1"/>
  <c r="S110" i="1" l="1"/>
  <c r="S109" i="1"/>
  <c r="AE109" i="1"/>
  <c r="AI109" i="1" s="1"/>
  <c r="AF109" i="1"/>
  <c r="AE110" i="1"/>
  <c r="AI110" i="1" s="1"/>
  <c r="AF110" i="1"/>
  <c r="AD111" i="1" s="1"/>
  <c r="AH111" i="1"/>
  <c r="AG111" i="1" s="1"/>
  <c r="AJ109" i="1" l="1"/>
  <c r="AJ81" i="1"/>
  <c r="AE111" i="1"/>
  <c r="AI111" i="1" s="1"/>
  <c r="AF111" i="1"/>
  <c r="AJ110" i="1" l="1"/>
  <c r="AJ82" i="1"/>
  <c r="Y108" i="1"/>
  <c r="V108" i="1"/>
  <c r="Y107" i="1"/>
  <c r="V107" i="1"/>
  <c r="Y106" i="1"/>
  <c r="V106" i="1"/>
  <c r="P107" i="1"/>
  <c r="M107" i="1"/>
  <c r="P106" i="1"/>
  <c r="M106" i="1"/>
  <c r="Q107" i="1" l="1"/>
  <c r="R107" i="1" s="1"/>
  <c r="AH107" i="1" s="1"/>
  <c r="AG107" i="1" s="1"/>
  <c r="Q106" i="1"/>
  <c r="R106" i="1" s="1"/>
  <c r="AH106" i="1" s="1"/>
  <c r="AG106" i="1" s="1"/>
  <c r="N106" i="1"/>
  <c r="AD106" i="1" s="1"/>
  <c r="N107" i="1"/>
  <c r="AD107" i="1" s="1"/>
  <c r="S107" i="1" l="1"/>
  <c r="S106" i="1"/>
  <c r="AE106" i="1"/>
  <c r="AI106" i="1" s="1"/>
  <c r="AJ106" i="1" s="1"/>
  <c r="AF106" i="1"/>
  <c r="AE107" i="1"/>
  <c r="AI107" i="1" s="1"/>
  <c r="AF107" i="1"/>
  <c r="AD108" i="1" s="1"/>
  <c r="AH108" i="1"/>
  <c r="AG108" i="1" s="1"/>
  <c r="AE108" i="1" l="1"/>
  <c r="AI108" i="1" s="1"/>
  <c r="AJ107" i="1" s="1"/>
  <c r="AF108" i="1"/>
  <c r="Y105" i="1" l="1"/>
  <c r="V105" i="1"/>
  <c r="Y104" i="1"/>
  <c r="V104" i="1"/>
  <c r="Y103" i="1"/>
  <c r="V103" i="1"/>
  <c r="P104" i="1"/>
  <c r="M104" i="1"/>
  <c r="P103" i="1"/>
  <c r="M103" i="1"/>
  <c r="Q104" i="1" l="1"/>
  <c r="R104" i="1" s="1"/>
  <c r="AH104" i="1" s="1"/>
  <c r="AG104" i="1" s="1"/>
  <c r="Q103" i="1"/>
  <c r="R103" i="1" s="1"/>
  <c r="AH103" i="1" s="1"/>
  <c r="AG103" i="1" s="1"/>
  <c r="N103" i="1"/>
  <c r="AD103" i="1" s="1"/>
  <c r="N104" i="1"/>
  <c r="AD104" i="1" s="1"/>
  <c r="S104" i="1" l="1"/>
  <c r="S103" i="1"/>
  <c r="AE104" i="1"/>
  <c r="AI104" i="1" s="1"/>
  <c r="AF104" i="1"/>
  <c r="AD105" i="1" s="1"/>
  <c r="AE103" i="1"/>
  <c r="AI103" i="1" s="1"/>
  <c r="AJ103" i="1" s="1"/>
  <c r="AF103" i="1"/>
  <c r="AH105" i="1"/>
  <c r="AG105" i="1" s="1"/>
  <c r="AE105" i="1" l="1"/>
  <c r="AI105" i="1" s="1"/>
  <c r="AJ104" i="1" s="1"/>
  <c r="AF105" i="1"/>
  <c r="Y102" i="1" l="1"/>
  <c r="V102" i="1"/>
  <c r="Y101" i="1"/>
  <c r="V101" i="1"/>
  <c r="P102" i="1"/>
  <c r="L102" i="1"/>
  <c r="M102" i="1" s="1"/>
  <c r="P101" i="1"/>
  <c r="L101" i="1"/>
  <c r="M101" i="1" s="1"/>
  <c r="Q101" i="1" l="1"/>
  <c r="R101" i="1" s="1"/>
  <c r="AH101" i="1" s="1"/>
  <c r="AG101" i="1" s="1"/>
  <c r="Q102" i="1"/>
  <c r="N101" i="1"/>
  <c r="AD101" i="1" s="1"/>
  <c r="N102" i="1"/>
  <c r="AD102" i="1" s="1"/>
  <c r="R102" i="1" l="1"/>
  <c r="AH102" i="1" s="1"/>
  <c r="AG102" i="1" s="1"/>
  <c r="S102" i="1"/>
  <c r="S101" i="1"/>
  <c r="AE102" i="1"/>
  <c r="AF102" i="1"/>
  <c r="AE101" i="1"/>
  <c r="AI101" i="1" s="1"/>
  <c r="AJ101" i="1" s="1"/>
  <c r="AF101" i="1"/>
  <c r="AI102" i="1" l="1"/>
  <c r="AJ102" i="1" s="1"/>
  <c r="Y96" i="1"/>
  <c r="V96" i="1"/>
  <c r="Y99" i="1"/>
  <c r="V99" i="1"/>
  <c r="Y98" i="1"/>
  <c r="V98" i="1"/>
  <c r="Y97" i="1"/>
  <c r="V97" i="1"/>
  <c r="Y95" i="1"/>
  <c r="V95" i="1"/>
  <c r="Y94" i="1"/>
  <c r="V94" i="1"/>
  <c r="P99" i="1"/>
  <c r="M99" i="1"/>
  <c r="P97" i="1"/>
  <c r="M97" i="1"/>
  <c r="P96" i="1"/>
  <c r="M96" i="1"/>
  <c r="R95" i="1"/>
  <c r="M95" i="1"/>
  <c r="R94" i="1"/>
  <c r="M94" i="1"/>
  <c r="N94" i="1" s="1"/>
  <c r="Q99" i="1" l="1"/>
  <c r="R99" i="1" s="1"/>
  <c r="AH99" i="1" s="1"/>
  <c r="AG99" i="1" s="1"/>
  <c r="Q96" i="1"/>
  <c r="R96" i="1" s="1"/>
  <c r="AH96" i="1" s="1"/>
  <c r="AG96" i="1" s="1"/>
  <c r="Q97" i="1"/>
  <c r="R97" i="1" s="1"/>
  <c r="AH97" i="1" s="1"/>
  <c r="AG97" i="1" s="1"/>
  <c r="S95" i="1"/>
  <c r="N95" i="1"/>
  <c r="AD95" i="1" s="1"/>
  <c r="AD94" i="1"/>
  <c r="AH94" i="1"/>
  <c r="AG94" i="1" s="1"/>
  <c r="AH95" i="1"/>
  <c r="AG95" i="1" s="1"/>
  <c r="AH98" i="1"/>
  <c r="AG98" i="1" s="1"/>
  <c r="S94" i="1"/>
  <c r="N97" i="1"/>
  <c r="AD97" i="1" s="1"/>
  <c r="N96" i="1"/>
  <c r="AD96" i="1" s="1"/>
  <c r="N99" i="1"/>
  <c r="AD99" i="1" s="1"/>
  <c r="S99" i="1" l="1"/>
  <c r="S96" i="1"/>
  <c r="S97" i="1"/>
  <c r="AE99" i="1"/>
  <c r="AI99" i="1" s="1"/>
  <c r="AJ99" i="1" s="1"/>
  <c r="AF99" i="1"/>
  <c r="AE97" i="1"/>
  <c r="AI97" i="1" s="1"/>
  <c r="AF97" i="1"/>
  <c r="AD98" i="1" s="1"/>
  <c r="AE96" i="1"/>
  <c r="AI96" i="1" s="1"/>
  <c r="AJ96" i="1" s="1"/>
  <c r="AF96" i="1"/>
  <c r="AE95" i="1"/>
  <c r="AI95" i="1" s="1"/>
  <c r="AJ95" i="1" s="1"/>
  <c r="AF95" i="1"/>
  <c r="AE94" i="1"/>
  <c r="AI94" i="1" s="1"/>
  <c r="AJ94" i="1" s="1"/>
  <c r="AF94" i="1"/>
  <c r="AE98" i="1" l="1"/>
  <c r="AI98" i="1" s="1"/>
  <c r="AJ97" i="1" s="1"/>
  <c r="AF98" i="1"/>
  <c r="Y93" i="1" l="1"/>
  <c r="V93" i="1"/>
  <c r="Y92" i="1"/>
  <c r="V92" i="1"/>
  <c r="Y91" i="1"/>
  <c r="V91" i="1"/>
  <c r="P92" i="1"/>
  <c r="M92" i="1"/>
  <c r="P91" i="1"/>
  <c r="M91" i="1"/>
  <c r="N91" i="1" l="1"/>
  <c r="AD91" i="1" s="1"/>
  <c r="N92" i="1"/>
  <c r="AD92" i="1" s="1"/>
  <c r="AE91" i="1" l="1"/>
  <c r="AF91" i="1"/>
  <c r="AE92" i="1"/>
  <c r="AF92" i="1"/>
  <c r="AD93" i="1" s="1"/>
  <c r="AE93" i="1" l="1"/>
  <c r="AF93" i="1"/>
  <c r="Y90" i="1" l="1"/>
  <c r="V90" i="1"/>
  <c r="Y89" i="1"/>
  <c r="V89" i="1"/>
  <c r="P90" i="1"/>
  <c r="Q92" i="1" s="1"/>
  <c r="M90" i="1"/>
  <c r="P89" i="1"/>
  <c r="M89" i="1"/>
  <c r="Q91" i="1" l="1"/>
  <c r="Q90" i="1"/>
  <c r="R90" i="1" s="1"/>
  <c r="AH90" i="1" s="1"/>
  <c r="AG90" i="1" s="1"/>
  <c r="Q89" i="1"/>
  <c r="S89" i="1" s="1"/>
  <c r="N89" i="1"/>
  <c r="AD89" i="1" s="1"/>
  <c r="N90" i="1"/>
  <c r="AD90" i="1" s="1"/>
  <c r="R91" i="1" l="1"/>
  <c r="AH91" i="1" s="1"/>
  <c r="S91" i="1"/>
  <c r="R92" i="1"/>
  <c r="AH92" i="1" s="1"/>
  <c r="AG92" i="1" s="1"/>
  <c r="AI92" i="1" s="1"/>
  <c r="S92" i="1"/>
  <c r="R89" i="1"/>
  <c r="AH89" i="1" s="1"/>
  <c r="AG89" i="1" s="1"/>
  <c r="S90" i="1"/>
  <c r="AE89" i="1"/>
  <c r="AF89" i="1"/>
  <c r="AE90" i="1"/>
  <c r="AI90" i="1" s="1"/>
  <c r="AJ90" i="1" s="1"/>
  <c r="AF90" i="1"/>
  <c r="AG91" i="1" l="1"/>
  <c r="AI91" i="1" s="1"/>
  <c r="AJ91" i="1" s="1"/>
  <c r="AH93" i="1"/>
  <c r="AG93" i="1" s="1"/>
  <c r="AI93" i="1" s="1"/>
  <c r="AJ92" i="1" s="1"/>
  <c r="AI89" i="1"/>
  <c r="AJ89" i="1" s="1"/>
  <c r="Y88" i="1" l="1"/>
  <c r="V88" i="1"/>
  <c r="P88" i="1"/>
  <c r="L88" i="1"/>
  <c r="M88" i="1" s="1"/>
  <c r="Q88" i="1" l="1"/>
  <c r="R88" i="1" s="1"/>
  <c r="AH88" i="1" s="1"/>
  <c r="AG88" i="1" s="1"/>
  <c r="N88" i="1"/>
  <c r="AD88" i="1" s="1"/>
  <c r="Y87" i="1"/>
  <c r="V87" i="1"/>
  <c r="Y86" i="1"/>
  <c r="V86" i="1"/>
  <c r="Y85" i="1"/>
  <c r="V85" i="1"/>
  <c r="Y84" i="1"/>
  <c r="V84" i="1"/>
  <c r="P86" i="1"/>
  <c r="Q86" i="1" s="1"/>
  <c r="L86" i="1"/>
  <c r="M86" i="1" s="1"/>
  <c r="P85" i="1"/>
  <c r="M85" i="1"/>
  <c r="N85" i="1" s="1"/>
  <c r="P84" i="1"/>
  <c r="Q84" i="1" s="1"/>
  <c r="AD84" i="1" l="1"/>
  <c r="S88" i="1"/>
  <c r="AE88" i="1"/>
  <c r="AI88" i="1" s="1"/>
  <c r="AJ88" i="1" s="1"/>
  <c r="AF88" i="1"/>
  <c r="AD85" i="1"/>
  <c r="R86" i="1"/>
  <c r="AH86" i="1" s="1"/>
  <c r="AG86" i="1" s="1"/>
  <c r="R84" i="1"/>
  <c r="AH84" i="1" s="1"/>
  <c r="AG84" i="1" s="1"/>
  <c r="S84" i="1"/>
  <c r="S86" i="1"/>
  <c r="N86" i="1"/>
  <c r="AD86" i="1" s="1"/>
  <c r="AE84" i="1" l="1"/>
  <c r="AI84" i="1" s="1"/>
  <c r="AJ84" i="1" s="1"/>
  <c r="AF84" i="1"/>
  <c r="R79" i="1"/>
  <c r="S79" i="1"/>
  <c r="AJ79" i="1" s="1"/>
  <c r="AE85" i="1"/>
  <c r="AF85" i="1"/>
  <c r="AE86" i="1"/>
  <c r="AI86" i="1" s="1"/>
  <c r="AF86" i="1"/>
  <c r="AD87" i="1" s="1"/>
  <c r="AE87" i="1" l="1"/>
  <c r="AF87" i="1"/>
  <c r="Y78" i="1" l="1"/>
  <c r="V78" i="1"/>
  <c r="Y77" i="1"/>
  <c r="V77" i="1"/>
  <c r="Y76" i="1"/>
  <c r="V76" i="1"/>
  <c r="Y75" i="1"/>
  <c r="V75" i="1"/>
  <c r="P77" i="1"/>
  <c r="M77" i="1"/>
  <c r="P75" i="1"/>
  <c r="Q75" i="1" s="1"/>
  <c r="M75" i="1"/>
  <c r="AH79" i="1" l="1"/>
  <c r="AG79" i="1" s="1"/>
  <c r="AD79" i="1"/>
  <c r="Q77" i="1"/>
  <c r="R77" i="1" s="1"/>
  <c r="AH77" i="1" s="1"/>
  <c r="AG77" i="1" s="1"/>
  <c r="Q85" i="1"/>
  <c r="R75" i="1"/>
  <c r="AH75" i="1" s="1"/>
  <c r="AG75" i="1" s="1"/>
  <c r="S75" i="1"/>
  <c r="N75" i="1"/>
  <c r="AD75" i="1" s="1"/>
  <c r="N77" i="1"/>
  <c r="AD77" i="1" s="1"/>
  <c r="AF79" i="1" l="1"/>
  <c r="AE79" i="1"/>
  <c r="AI79" i="1" s="1"/>
  <c r="S77" i="1"/>
  <c r="R85" i="1"/>
  <c r="AH85" i="1" s="1"/>
  <c r="S85" i="1"/>
  <c r="AE75" i="1"/>
  <c r="AI75" i="1" s="1"/>
  <c r="AF75" i="1"/>
  <c r="AD76" i="1" s="1"/>
  <c r="AH78" i="1"/>
  <c r="AG78" i="1" s="1"/>
  <c r="AE77" i="1"/>
  <c r="AI77" i="1" s="1"/>
  <c r="AF77" i="1"/>
  <c r="AD78" i="1" s="1"/>
  <c r="AH76" i="1"/>
  <c r="AG76" i="1" s="1"/>
  <c r="AG85" i="1" l="1"/>
  <c r="AI85" i="1" s="1"/>
  <c r="AJ85" i="1" s="1"/>
  <c r="AH87" i="1"/>
  <c r="AG87" i="1" s="1"/>
  <c r="AI87" i="1" s="1"/>
  <c r="AJ86" i="1" s="1"/>
  <c r="AE78" i="1"/>
  <c r="AI78" i="1" s="1"/>
  <c r="AJ77" i="1" s="1"/>
  <c r="AF78" i="1"/>
  <c r="AE76" i="1"/>
  <c r="AI76" i="1" s="1"/>
  <c r="AJ75" i="1" s="1"/>
  <c r="AF76" i="1"/>
  <c r="Y73" i="1" l="1"/>
  <c r="V73" i="1"/>
  <c r="P73" i="1"/>
  <c r="Q73" i="1" s="1"/>
  <c r="M73" i="1"/>
  <c r="R73" i="1" l="1"/>
  <c r="AH73" i="1" s="1"/>
  <c r="AG73" i="1" s="1"/>
  <c r="S73" i="1"/>
  <c r="N73" i="1"/>
  <c r="AD73" i="1" s="1"/>
  <c r="AE73" i="1" l="1"/>
  <c r="AI73" i="1" s="1"/>
  <c r="AF73" i="1"/>
  <c r="AJ73" i="1" l="1"/>
  <c r="Y72" i="1"/>
  <c r="V72" i="1"/>
  <c r="Y71" i="1"/>
  <c r="V71" i="1"/>
  <c r="P72" i="1"/>
  <c r="M72" i="1"/>
  <c r="N72" i="1" s="1"/>
  <c r="P71" i="1"/>
  <c r="L71" i="1"/>
  <c r="M71" i="1" s="1"/>
  <c r="Q72" i="1" l="1"/>
  <c r="R72" i="1" s="1"/>
  <c r="AH72" i="1" s="1"/>
  <c r="AG72" i="1" s="1"/>
  <c r="Q71" i="1"/>
  <c r="R71" i="1" s="1"/>
  <c r="AH71" i="1" s="1"/>
  <c r="AG71" i="1" s="1"/>
  <c r="AD72" i="1"/>
  <c r="N71" i="1"/>
  <c r="AD71" i="1" s="1"/>
  <c r="S72" i="1" l="1"/>
  <c r="S71" i="1"/>
  <c r="AE72" i="1"/>
  <c r="AI72" i="1" s="1"/>
  <c r="AJ72" i="1" s="1"/>
  <c r="AF72" i="1"/>
  <c r="AE71" i="1"/>
  <c r="AI71" i="1" s="1"/>
  <c r="AJ71" i="1" s="1"/>
  <c r="AF71" i="1"/>
  <c r="Y70" i="1" l="1"/>
  <c r="V70" i="1"/>
  <c r="Y69" i="1"/>
  <c r="V69" i="1"/>
  <c r="P70" i="1"/>
  <c r="P69" i="1"/>
  <c r="L70" i="1"/>
  <c r="M70" i="1" s="1"/>
  <c r="L69" i="1"/>
  <c r="M69" i="1" s="1"/>
  <c r="Q69" i="1" l="1"/>
  <c r="R69" i="1" s="1"/>
  <c r="AH69" i="1" s="1"/>
  <c r="AG69" i="1" s="1"/>
  <c r="Q70" i="1"/>
  <c r="R70" i="1" s="1"/>
  <c r="AH70" i="1" s="1"/>
  <c r="AG70" i="1" s="1"/>
  <c r="N69" i="1"/>
  <c r="AD69" i="1" s="1"/>
  <c r="N70" i="1"/>
  <c r="AD70" i="1" s="1"/>
  <c r="S70" i="1" l="1"/>
  <c r="S69" i="1"/>
  <c r="AE70" i="1"/>
  <c r="AI70" i="1" s="1"/>
  <c r="AJ70" i="1" s="1"/>
  <c r="AF70" i="1"/>
  <c r="AE69" i="1"/>
  <c r="AI69" i="1" s="1"/>
  <c r="AJ69" i="1" s="1"/>
  <c r="AF69" i="1"/>
  <c r="Y68" i="1" l="1"/>
  <c r="V68" i="1"/>
  <c r="Y67" i="1"/>
  <c r="V67" i="1"/>
  <c r="P68" i="1"/>
  <c r="M68" i="1"/>
  <c r="P67" i="1"/>
  <c r="M67" i="1"/>
  <c r="Q67" i="1" l="1"/>
  <c r="S67" i="1" s="1"/>
  <c r="Q68" i="1"/>
  <c r="R68" i="1" s="1"/>
  <c r="AH68" i="1" s="1"/>
  <c r="AG68" i="1" s="1"/>
  <c r="N67" i="1"/>
  <c r="AD67" i="1" s="1"/>
  <c r="N68" i="1"/>
  <c r="AD68" i="1" s="1"/>
  <c r="R67" i="1" l="1"/>
  <c r="AH67" i="1" s="1"/>
  <c r="AG67" i="1" s="1"/>
  <c r="S68" i="1"/>
  <c r="AE68" i="1"/>
  <c r="AI68" i="1" s="1"/>
  <c r="AJ68" i="1" s="1"/>
  <c r="AF68" i="1"/>
  <c r="AE67" i="1"/>
  <c r="AF67" i="1"/>
  <c r="AI67" i="1" l="1"/>
  <c r="AJ67" i="1" s="1"/>
  <c r="Y66" i="1"/>
  <c r="V66" i="1"/>
  <c r="Y65" i="1"/>
  <c r="V65" i="1"/>
  <c r="M65" i="1"/>
  <c r="N65" i="1" l="1"/>
  <c r="AD65" i="1" s="1"/>
  <c r="AE65" i="1" l="1"/>
  <c r="AF65" i="1"/>
  <c r="AD66" i="1" s="1"/>
  <c r="AE66" i="1" l="1"/>
  <c r="AF66" i="1"/>
  <c r="P65" i="1" l="1"/>
  <c r="Q65" i="1" s="1"/>
  <c r="R65" i="1" l="1"/>
  <c r="AH65" i="1" s="1"/>
  <c r="S65" i="1"/>
  <c r="AG65" i="1" l="1"/>
  <c r="AI65" i="1" s="1"/>
  <c r="AH66" i="1"/>
  <c r="AG66" i="1" s="1"/>
  <c r="AI66" i="1" s="1"/>
  <c r="AJ65" i="1" s="1"/>
  <c r="Y64" i="1" l="1"/>
  <c r="V64" i="1"/>
  <c r="Y63" i="1"/>
  <c r="Y62" i="1"/>
  <c r="V62" i="1"/>
  <c r="L64" i="1"/>
  <c r="M64" i="1" s="1"/>
  <c r="L62" i="1"/>
  <c r="M62" i="1" s="1"/>
  <c r="N62" i="1" l="1"/>
  <c r="AD62" i="1" s="1"/>
  <c r="N64" i="1"/>
  <c r="AD64" i="1" s="1"/>
  <c r="AE64" i="1" l="1"/>
  <c r="AF64" i="1"/>
  <c r="AE62" i="1"/>
  <c r="AF62" i="1"/>
  <c r="AD63" i="1" s="1"/>
  <c r="AE63" i="1" l="1"/>
  <c r="AF63" i="1"/>
  <c r="Y61" i="1" l="1"/>
  <c r="V61" i="1"/>
  <c r="Y60" i="1"/>
  <c r="V60" i="1"/>
  <c r="Y59" i="1"/>
  <c r="V59" i="1"/>
  <c r="Y58" i="1"/>
  <c r="V58" i="1"/>
  <c r="Y57" i="1"/>
  <c r="V57" i="1"/>
  <c r="Y56" i="1"/>
  <c r="V56" i="1"/>
  <c r="M60" i="1"/>
  <c r="M58" i="1"/>
  <c r="M56" i="1"/>
  <c r="P62" i="1" l="1"/>
  <c r="Q62" i="1" s="1"/>
  <c r="P64" i="1"/>
  <c r="Q64" i="1" s="1"/>
  <c r="N56" i="1"/>
  <c r="AD56" i="1" s="1"/>
  <c r="N58" i="1"/>
  <c r="AD58" i="1" s="1"/>
  <c r="N60" i="1"/>
  <c r="AD60" i="1" s="1"/>
  <c r="Y55" i="1"/>
  <c r="V55" i="1"/>
  <c r="Y54" i="1"/>
  <c r="V54" i="1"/>
  <c r="P55" i="1"/>
  <c r="M55" i="1"/>
  <c r="P54" i="1"/>
  <c r="M54" i="1"/>
  <c r="Q55" i="1" l="1"/>
  <c r="R55" i="1" s="1"/>
  <c r="AH55" i="1" s="1"/>
  <c r="AG55" i="1" s="1"/>
  <c r="Q54" i="1"/>
  <c r="R54" i="1" s="1"/>
  <c r="AH54" i="1" s="1"/>
  <c r="AG54" i="1" s="1"/>
  <c r="R64" i="1"/>
  <c r="AH64" i="1" s="1"/>
  <c r="S64" i="1"/>
  <c r="R62" i="1"/>
  <c r="AH62" i="1" s="1"/>
  <c r="AH63" i="1" s="1"/>
  <c r="AG63" i="1" s="1"/>
  <c r="AI63" i="1" s="1"/>
  <c r="AJ62" i="1" s="1"/>
  <c r="S62" i="1"/>
  <c r="AE60" i="1"/>
  <c r="AF60" i="1"/>
  <c r="AD61" i="1" s="1"/>
  <c r="AE56" i="1"/>
  <c r="AF56" i="1"/>
  <c r="AD57" i="1" s="1"/>
  <c r="AE58" i="1"/>
  <c r="AF58" i="1"/>
  <c r="AD59" i="1" s="1"/>
  <c r="N54" i="1"/>
  <c r="AD54" i="1" s="1"/>
  <c r="N55" i="1"/>
  <c r="AD55" i="1" s="1"/>
  <c r="S55" i="1" l="1"/>
  <c r="S54" i="1"/>
  <c r="AG64" i="1"/>
  <c r="AI64" i="1" s="1"/>
  <c r="AJ64" i="1" s="1"/>
  <c r="AG62" i="1"/>
  <c r="AI62" i="1" s="1"/>
  <c r="AE59" i="1"/>
  <c r="AF59" i="1"/>
  <c r="AE57" i="1"/>
  <c r="AF57" i="1"/>
  <c r="AE61" i="1"/>
  <c r="AF61" i="1"/>
  <c r="P58" i="1"/>
  <c r="Q58" i="1" s="1"/>
  <c r="P56" i="1"/>
  <c r="Q56" i="1" s="1"/>
  <c r="P60" i="1"/>
  <c r="Q60" i="1" s="1"/>
  <c r="AE55" i="1"/>
  <c r="AI55" i="1" s="1"/>
  <c r="AJ55" i="1" s="1"/>
  <c r="AF55" i="1"/>
  <c r="AE54" i="1"/>
  <c r="AI54" i="1" s="1"/>
  <c r="AJ54" i="1" s="1"/>
  <c r="AF54" i="1"/>
  <c r="R56" i="1" l="1"/>
  <c r="AH56" i="1" s="1"/>
  <c r="S56" i="1"/>
  <c r="R60" i="1"/>
  <c r="AH60" i="1" s="1"/>
  <c r="S60" i="1"/>
  <c r="R58" i="1"/>
  <c r="AH58" i="1" s="1"/>
  <c r="S58" i="1"/>
  <c r="Y53" i="1"/>
  <c r="V53" i="1"/>
  <c r="P53" i="1"/>
  <c r="Y52" i="1"/>
  <c r="V52" i="1"/>
  <c r="Y51" i="1"/>
  <c r="V51" i="1"/>
  <c r="P51" i="1"/>
  <c r="Y50" i="1"/>
  <c r="V50" i="1"/>
  <c r="P50" i="1"/>
  <c r="Y49" i="1"/>
  <c r="V49" i="1"/>
  <c r="P49" i="1"/>
  <c r="Q49" i="1" s="1"/>
  <c r="Y48" i="1"/>
  <c r="V48" i="1"/>
  <c r="P48" i="1"/>
  <c r="Y47" i="1"/>
  <c r="V47" i="1"/>
  <c r="P47" i="1"/>
  <c r="Y46" i="1"/>
  <c r="V46" i="1"/>
  <c r="P46" i="1"/>
  <c r="Y45" i="1"/>
  <c r="V45" i="1"/>
  <c r="Y44" i="1"/>
  <c r="V44" i="1"/>
  <c r="P44" i="1"/>
  <c r="Q44" i="1" s="1"/>
  <c r="Y43" i="1"/>
  <c r="V43" i="1"/>
  <c r="P43" i="1"/>
  <c r="Q43" i="1" s="1"/>
  <c r="Y42" i="1"/>
  <c r="V42" i="1"/>
  <c r="P42" i="1"/>
  <c r="Y41" i="1"/>
  <c r="V41" i="1"/>
  <c r="P41" i="1"/>
  <c r="Q41" i="1" s="1"/>
  <c r="Y40" i="1"/>
  <c r="V40" i="1"/>
  <c r="P40" i="1"/>
  <c r="Y39" i="1"/>
  <c r="V39" i="1"/>
  <c r="P39" i="1"/>
  <c r="Q39" i="1" s="1"/>
  <c r="Y38" i="1"/>
  <c r="V38" i="1"/>
  <c r="P38" i="1"/>
  <c r="Y37" i="1"/>
  <c r="V37" i="1"/>
  <c r="P37" i="1"/>
  <c r="Q37" i="1" s="1"/>
  <c r="M53" i="1"/>
  <c r="N53" i="1" s="1"/>
  <c r="M51" i="1"/>
  <c r="N51" i="1" s="1"/>
  <c r="M50" i="1"/>
  <c r="M46" i="1"/>
  <c r="M40" i="1"/>
  <c r="N40" i="1" s="1"/>
  <c r="M39" i="1"/>
  <c r="N39" i="1" s="1"/>
  <c r="M38" i="1"/>
  <c r="N38" i="1" s="1"/>
  <c r="M37" i="1"/>
  <c r="N37" i="1" s="1"/>
  <c r="L49" i="1"/>
  <c r="M49" i="1" s="1"/>
  <c r="N49" i="1" s="1"/>
  <c r="L48" i="1"/>
  <c r="M48" i="1" s="1"/>
  <c r="N48" i="1" s="1"/>
  <c r="L47" i="1"/>
  <c r="M47" i="1" s="1"/>
  <c r="N47" i="1" s="1"/>
  <c r="L44" i="1"/>
  <c r="M44" i="1" s="1"/>
  <c r="N44" i="1" s="1"/>
  <c r="L43" i="1"/>
  <c r="M43" i="1" s="1"/>
  <c r="N43" i="1" s="1"/>
  <c r="L42" i="1"/>
  <c r="M42" i="1" s="1"/>
  <c r="N42" i="1" s="1"/>
  <c r="L41" i="1"/>
  <c r="M41" i="1" s="1"/>
  <c r="N41" i="1" s="1"/>
  <c r="Q40" i="1" l="1"/>
  <c r="R40" i="1" s="1"/>
  <c r="AH40" i="1" s="1"/>
  <c r="AG40" i="1" s="1"/>
  <c r="Q46" i="1"/>
  <c r="R46" i="1" s="1"/>
  <c r="AH46" i="1" s="1"/>
  <c r="AG46" i="1" s="1"/>
  <c r="Q48" i="1"/>
  <c r="R48" i="1" s="1"/>
  <c r="AH48" i="1" s="1"/>
  <c r="AG48" i="1" s="1"/>
  <c r="Q50" i="1"/>
  <c r="R50" i="1" s="1"/>
  <c r="AH50" i="1" s="1"/>
  <c r="AG50" i="1" s="1"/>
  <c r="Q53" i="1"/>
  <c r="R53" i="1" s="1"/>
  <c r="AH53" i="1" s="1"/>
  <c r="AG53" i="1" s="1"/>
  <c r="Q42" i="1"/>
  <c r="R42" i="1" s="1"/>
  <c r="AH42" i="1" s="1"/>
  <c r="AG42" i="1" s="1"/>
  <c r="Q47" i="1"/>
  <c r="R47" i="1" s="1"/>
  <c r="AH47" i="1" s="1"/>
  <c r="AG47" i="1" s="1"/>
  <c r="Q51" i="1"/>
  <c r="R51" i="1" s="1"/>
  <c r="AH51" i="1" s="1"/>
  <c r="AG51" i="1" s="1"/>
  <c r="Q38" i="1"/>
  <c r="R38" i="1" s="1"/>
  <c r="AH38" i="1" s="1"/>
  <c r="AG38" i="1" s="1"/>
  <c r="AG60" i="1"/>
  <c r="AI60" i="1" s="1"/>
  <c r="AG58" i="1"/>
  <c r="AI58" i="1" s="1"/>
  <c r="AH61" i="1"/>
  <c r="AG56" i="1"/>
  <c r="AI56" i="1" s="1"/>
  <c r="AH57" i="1"/>
  <c r="AG57" i="1" s="1"/>
  <c r="AI57" i="1" s="1"/>
  <c r="AJ56" i="1" s="1"/>
  <c r="AH59" i="1"/>
  <c r="AG59" i="1" s="1"/>
  <c r="AI59" i="1" s="1"/>
  <c r="AJ58" i="1" s="1"/>
  <c r="N46" i="1"/>
  <c r="AD46" i="1" s="1"/>
  <c r="N50" i="1"/>
  <c r="AD50" i="1" s="1"/>
  <c r="S44" i="1"/>
  <c r="S49" i="1"/>
  <c r="S37" i="1"/>
  <c r="R37" i="1"/>
  <c r="AH37" i="1" s="1"/>
  <c r="AG37" i="1" s="1"/>
  <c r="S41" i="1"/>
  <c r="R41" i="1"/>
  <c r="AH41" i="1" s="1"/>
  <c r="AG41" i="1" s="1"/>
  <c r="S39" i="1"/>
  <c r="R39" i="1"/>
  <c r="AH39" i="1" s="1"/>
  <c r="AG39" i="1" s="1"/>
  <c r="S43" i="1"/>
  <c r="R43" i="1"/>
  <c r="AH43" i="1" s="1"/>
  <c r="AG43" i="1" s="1"/>
  <c r="AD39" i="1"/>
  <c r="AD44" i="1"/>
  <c r="AD37" i="1"/>
  <c r="AD41" i="1"/>
  <c r="AD43" i="1"/>
  <c r="AD49" i="1"/>
  <c r="AD38" i="1"/>
  <c r="AD40" i="1"/>
  <c r="AD42" i="1"/>
  <c r="R44" i="1"/>
  <c r="AH44" i="1" s="1"/>
  <c r="AD47" i="1"/>
  <c r="R49" i="1"/>
  <c r="AH49" i="1" s="1"/>
  <c r="AG49" i="1" s="1"/>
  <c r="AD51" i="1"/>
  <c r="AD48" i="1"/>
  <c r="AD53" i="1"/>
  <c r="S48" i="1" l="1"/>
  <c r="S47" i="1"/>
  <c r="S40" i="1"/>
  <c r="S51" i="1"/>
  <c r="S53" i="1"/>
  <c r="S38" i="1"/>
  <c r="S42" i="1"/>
  <c r="S46" i="1"/>
  <c r="S50" i="1"/>
  <c r="AH52" i="1"/>
  <c r="AG52" i="1" s="1"/>
  <c r="AG61" i="1"/>
  <c r="AI61" i="1" s="1"/>
  <c r="AJ60" i="1" s="1"/>
  <c r="AG44" i="1"/>
  <c r="AH45" i="1"/>
  <c r="AG45" i="1" s="1"/>
  <c r="AF48" i="1"/>
  <c r="AE48" i="1"/>
  <c r="AI48" i="1" s="1"/>
  <c r="AJ48" i="1" s="1"/>
  <c r="AE47" i="1"/>
  <c r="AI47" i="1" s="1"/>
  <c r="AJ47" i="1" s="1"/>
  <c r="AF47" i="1"/>
  <c r="AF40" i="1"/>
  <c r="AE40" i="1"/>
  <c r="AI40" i="1" s="1"/>
  <c r="AJ40" i="1" s="1"/>
  <c r="AE39" i="1"/>
  <c r="AI39" i="1" s="1"/>
  <c r="AJ39" i="1" s="1"/>
  <c r="AF39" i="1"/>
  <c r="AF50" i="1"/>
  <c r="AE50" i="1"/>
  <c r="AI50" i="1" s="1"/>
  <c r="AJ50" i="1" s="1"/>
  <c r="AE51" i="1"/>
  <c r="AI51" i="1" s="1"/>
  <c r="AF51" i="1"/>
  <c r="AD52" i="1" s="1"/>
  <c r="AF53" i="1"/>
  <c r="AE53" i="1"/>
  <c r="AI53" i="1" s="1"/>
  <c r="AJ53" i="1" s="1"/>
  <c r="AF46" i="1"/>
  <c r="AE46" i="1"/>
  <c r="AI46" i="1" s="1"/>
  <c r="AJ46" i="1" s="1"/>
  <c r="AF42" i="1"/>
  <c r="AE42" i="1"/>
  <c r="AI42" i="1" s="1"/>
  <c r="AJ42" i="1" s="1"/>
  <c r="AF38" i="1"/>
  <c r="AE38" i="1"/>
  <c r="AI38" i="1" s="1"/>
  <c r="AJ38" i="1" s="1"/>
  <c r="AE49" i="1"/>
  <c r="AI49" i="1" s="1"/>
  <c r="AJ49" i="1" s="1"/>
  <c r="AF49" i="1"/>
  <c r="AE43" i="1"/>
  <c r="AI43" i="1" s="1"/>
  <c r="AJ43" i="1" s="1"/>
  <c r="AF43" i="1"/>
  <c r="AE41" i="1"/>
  <c r="AI41" i="1" s="1"/>
  <c r="AJ41" i="1" s="1"/>
  <c r="AF41" i="1"/>
  <c r="AE37" i="1"/>
  <c r="AI37" i="1" s="1"/>
  <c r="AJ37" i="1" s="1"/>
  <c r="AF37" i="1"/>
  <c r="AE44" i="1"/>
  <c r="AF44" i="1"/>
  <c r="AD45" i="1" s="1"/>
  <c r="AI44" i="1" l="1"/>
  <c r="AJ44" i="1" s="1"/>
  <c r="AE45" i="1"/>
  <c r="AI45" i="1" s="1"/>
  <c r="AJ45" i="1" s="1"/>
  <c r="AF45" i="1"/>
  <c r="AE52" i="1"/>
  <c r="AI52" i="1" s="1"/>
  <c r="AJ51" i="1" s="1"/>
  <c r="AF52" i="1"/>
  <c r="Y36" i="1" l="1"/>
  <c r="V36" i="1"/>
  <c r="Y35" i="1"/>
  <c r="V35" i="1"/>
  <c r="Y34" i="1"/>
  <c r="V34" i="1"/>
  <c r="Y33" i="1"/>
  <c r="V33" i="1"/>
  <c r="P36" i="1"/>
  <c r="M36" i="1"/>
  <c r="P35" i="1"/>
  <c r="M35" i="1"/>
  <c r="P34" i="1"/>
  <c r="L34" i="1"/>
  <c r="M34" i="1" s="1"/>
  <c r="P33" i="1"/>
  <c r="L33" i="1"/>
  <c r="M33" i="1" s="1"/>
  <c r="Q35" i="1" l="1"/>
  <c r="R35" i="1" s="1"/>
  <c r="AH35" i="1" s="1"/>
  <c r="AG35" i="1" s="1"/>
  <c r="Q33" i="1"/>
  <c r="S33" i="1" s="1"/>
  <c r="Q34" i="1"/>
  <c r="R34" i="1" s="1"/>
  <c r="AH34" i="1" s="1"/>
  <c r="AG34" i="1" s="1"/>
  <c r="Q36" i="1"/>
  <c r="R36" i="1" s="1"/>
  <c r="AH36" i="1" s="1"/>
  <c r="AG36" i="1" s="1"/>
  <c r="N33" i="1"/>
  <c r="AD33" i="1" s="1"/>
  <c r="N34" i="1"/>
  <c r="AD34" i="1" s="1"/>
  <c r="N35" i="1"/>
  <c r="AD35" i="1" s="1"/>
  <c r="N36" i="1"/>
  <c r="AD36" i="1" s="1"/>
  <c r="S35" i="1" l="1"/>
  <c r="S34" i="1"/>
  <c r="R33" i="1"/>
  <c r="AH33" i="1" s="1"/>
  <c r="AG33" i="1" s="1"/>
  <c r="S36" i="1"/>
  <c r="AE36" i="1"/>
  <c r="AI36" i="1" s="1"/>
  <c r="AJ36" i="1" s="1"/>
  <c r="AF36" i="1"/>
  <c r="AE35" i="1"/>
  <c r="AI35" i="1" s="1"/>
  <c r="AJ35" i="1" s="1"/>
  <c r="AF35" i="1"/>
  <c r="AE34" i="1"/>
  <c r="AI34" i="1" s="1"/>
  <c r="AJ34" i="1" s="1"/>
  <c r="AF34" i="1"/>
  <c r="AE33" i="1"/>
  <c r="AF33" i="1"/>
  <c r="AI33" i="1" l="1"/>
  <c r="AJ33" i="1" s="1"/>
  <c r="Y32" i="1"/>
  <c r="V32" i="1"/>
  <c r="Y31" i="1"/>
  <c r="V31" i="1"/>
  <c r="Y30" i="1"/>
  <c r="V30" i="1"/>
  <c r="Y29" i="1"/>
  <c r="V29" i="1"/>
  <c r="M32" i="1"/>
  <c r="M31" i="1"/>
  <c r="L29" i="1"/>
  <c r="M29" i="1" s="1"/>
  <c r="N29" i="1" l="1"/>
  <c r="AD29" i="1" s="1"/>
  <c r="N31" i="1"/>
  <c r="AD31" i="1" s="1"/>
  <c r="N32" i="1"/>
  <c r="AD32" i="1" s="1"/>
  <c r="AE32" i="1" l="1"/>
  <c r="AF32" i="1"/>
  <c r="AE31" i="1"/>
  <c r="AF31" i="1"/>
  <c r="AE29" i="1"/>
  <c r="AF29" i="1"/>
  <c r="AD30" i="1" s="1"/>
  <c r="AE30" i="1" l="1"/>
  <c r="AF30" i="1"/>
  <c r="P31" i="1" l="1"/>
  <c r="Q31" i="1" s="1"/>
  <c r="P29" i="1"/>
  <c r="Q29" i="1" s="1"/>
  <c r="P32" i="1"/>
  <c r="Q32" i="1" s="1"/>
  <c r="R29" i="1" l="1"/>
  <c r="AH29" i="1" s="1"/>
  <c r="S29" i="1"/>
  <c r="R32" i="1"/>
  <c r="AH32" i="1" s="1"/>
  <c r="S32" i="1"/>
  <c r="R31" i="1"/>
  <c r="AH31" i="1" s="1"/>
  <c r="S31" i="1"/>
  <c r="AG32" i="1" l="1"/>
  <c r="AI32" i="1" s="1"/>
  <c r="AJ32" i="1" s="1"/>
  <c r="AG31" i="1"/>
  <c r="AI31" i="1" s="1"/>
  <c r="AJ31" i="1" s="1"/>
  <c r="AG29" i="1"/>
  <c r="AI29" i="1" s="1"/>
  <c r="AH30" i="1"/>
  <c r="AG30" i="1" s="1"/>
  <c r="AI30" i="1" l="1"/>
  <c r="AJ29" i="1"/>
  <c r="Y28" i="1"/>
  <c r="V28" i="1"/>
  <c r="Y27" i="1"/>
  <c r="V27" i="1"/>
  <c r="Y26" i="1"/>
  <c r="V26" i="1"/>
  <c r="Y25" i="1"/>
  <c r="V25" i="1"/>
  <c r="Y24" i="1"/>
  <c r="V24" i="1"/>
  <c r="Y23" i="1"/>
  <c r="V23" i="1"/>
  <c r="Y22" i="1"/>
  <c r="V22" i="1"/>
  <c r="Y21" i="1"/>
  <c r="V21" i="1"/>
  <c r="Y20" i="1"/>
  <c r="V20" i="1"/>
  <c r="Y19" i="1"/>
  <c r="V19" i="1"/>
  <c r="Y18" i="1"/>
  <c r="V18" i="1"/>
  <c r="Y17" i="1"/>
  <c r="V17" i="1"/>
  <c r="Y16" i="1"/>
  <c r="V16" i="1"/>
  <c r="Y15" i="1"/>
  <c r="V15" i="1"/>
  <c r="Y14" i="1"/>
  <c r="V14" i="1"/>
  <c r="M28" i="1"/>
  <c r="N28" i="1" s="1"/>
  <c r="M27" i="1"/>
  <c r="N27" i="1" s="1"/>
  <c r="M26" i="1"/>
  <c r="N26" i="1" s="1"/>
  <c r="M24" i="1"/>
  <c r="N24" i="1" s="1"/>
  <c r="M22" i="1"/>
  <c r="N22" i="1" s="1"/>
  <c r="M21" i="1"/>
  <c r="N21" i="1" s="1"/>
  <c r="M20" i="1"/>
  <c r="N20" i="1" s="1"/>
  <c r="M15" i="1"/>
  <c r="N15" i="1" s="1"/>
  <c r="M14" i="1"/>
  <c r="N14" i="1" s="1"/>
  <c r="L18" i="1"/>
  <c r="M18" i="1" s="1"/>
  <c r="N18" i="1" s="1"/>
  <c r="L16" i="1"/>
  <c r="M16" i="1" s="1"/>
  <c r="N16" i="1" s="1"/>
  <c r="AD15" i="1" l="1"/>
  <c r="AD17" i="1"/>
  <c r="AD18" i="1"/>
  <c r="AD20" i="1"/>
  <c r="AD22" i="1"/>
  <c r="AD26" i="1"/>
  <c r="AD14" i="1"/>
  <c r="AD16" i="1"/>
  <c r="AD21" i="1"/>
  <c r="AD24" i="1"/>
  <c r="AD27" i="1"/>
  <c r="AD28" i="1"/>
  <c r="AF14" i="1" l="1"/>
  <c r="AE14" i="1"/>
  <c r="AE24" i="1"/>
  <c r="AF24" i="1"/>
  <c r="AD25" i="1" s="1"/>
  <c r="AE21" i="1"/>
  <c r="AF21" i="1"/>
  <c r="AE26" i="1"/>
  <c r="AF26" i="1"/>
  <c r="AE20" i="1"/>
  <c r="AF20" i="1"/>
  <c r="AE18" i="1"/>
  <c r="AF18" i="1"/>
  <c r="AD19" i="1" s="1"/>
  <c r="AE17" i="1"/>
  <c r="AF17" i="1"/>
  <c r="AE28" i="1"/>
  <c r="AF28" i="1"/>
  <c r="AE27" i="1"/>
  <c r="AF27" i="1"/>
  <c r="AE16" i="1"/>
  <c r="AF16" i="1"/>
  <c r="AE22" i="1"/>
  <c r="AF22" i="1"/>
  <c r="AD23" i="1" s="1"/>
  <c r="AE15" i="1"/>
  <c r="AF15" i="1"/>
  <c r="AE23" i="1" l="1"/>
  <c r="AF23" i="1"/>
  <c r="AE19" i="1"/>
  <c r="AF19" i="1"/>
  <c r="AE25" i="1"/>
  <c r="AF25" i="1"/>
  <c r="Y13" i="1" l="1"/>
  <c r="V13" i="1"/>
  <c r="Y12" i="1"/>
  <c r="V12" i="1"/>
  <c r="Y11" i="1"/>
  <c r="V11" i="1"/>
  <c r="M11" i="1"/>
  <c r="N11" i="1" s="1"/>
  <c r="Y10" i="1"/>
  <c r="V10" i="1"/>
  <c r="Y9" i="1"/>
  <c r="V9" i="1"/>
  <c r="AD11" i="1" l="1"/>
  <c r="AE11" i="1" s="1"/>
  <c r="P27" i="1"/>
  <c r="Q27" i="1" s="1"/>
  <c r="P21" i="1"/>
  <c r="Q21" i="1" s="1"/>
  <c r="P15" i="1"/>
  <c r="P26" i="1"/>
  <c r="Q26" i="1" s="1"/>
  <c r="P20" i="1"/>
  <c r="Q20" i="1" s="1"/>
  <c r="P14" i="1"/>
  <c r="P24" i="1"/>
  <c r="Q24" i="1" s="1"/>
  <c r="P18" i="1"/>
  <c r="Q18" i="1" s="1"/>
  <c r="P28" i="1"/>
  <c r="Q28" i="1" s="1"/>
  <c r="P22" i="1"/>
  <c r="Q22" i="1" s="1"/>
  <c r="P16" i="1"/>
  <c r="AF11" i="1" l="1"/>
  <c r="AD12" i="1" s="1"/>
  <c r="AE12" i="1" s="1"/>
  <c r="S22" i="1"/>
  <c r="R22" i="1"/>
  <c r="AH22" i="1" s="1"/>
  <c r="AG22" i="1" s="1"/>
  <c r="AI22" i="1" s="1"/>
  <c r="R18" i="1"/>
  <c r="AH18" i="1" s="1"/>
  <c r="S18" i="1"/>
  <c r="S26" i="1"/>
  <c r="R26" i="1"/>
  <c r="AH26" i="1" s="1"/>
  <c r="R21" i="1"/>
  <c r="AH21" i="1" s="1"/>
  <c r="AG21" i="1" s="1"/>
  <c r="AI21" i="1" s="1"/>
  <c r="AJ21" i="1" s="1"/>
  <c r="S21" i="1"/>
  <c r="S28" i="1"/>
  <c r="R28" i="1"/>
  <c r="AH28" i="1" s="1"/>
  <c r="AG28" i="1" s="1"/>
  <c r="AI28" i="1" s="1"/>
  <c r="AJ28" i="1" s="1"/>
  <c r="R24" i="1"/>
  <c r="AH24" i="1" s="1"/>
  <c r="S24" i="1"/>
  <c r="S20" i="1"/>
  <c r="R20" i="1"/>
  <c r="AH20" i="1" s="1"/>
  <c r="R27" i="1"/>
  <c r="AH27" i="1" s="1"/>
  <c r="AG27" i="1" s="1"/>
  <c r="AI27" i="1" s="1"/>
  <c r="AJ27" i="1" s="1"/>
  <c r="S27" i="1"/>
  <c r="P11" i="1"/>
  <c r="P9" i="1"/>
  <c r="AF12" i="1" l="1"/>
  <c r="AD13" i="1" s="1"/>
  <c r="AE13" i="1" s="1"/>
  <c r="Q11" i="1"/>
  <c r="R11" i="1" s="1"/>
  <c r="AH11" i="1" s="1"/>
  <c r="AH12" i="1" s="1"/>
  <c r="Q16" i="1"/>
  <c r="Q15" i="1"/>
  <c r="Q14" i="1"/>
  <c r="AG26" i="1"/>
  <c r="AI26" i="1" s="1"/>
  <c r="AJ26" i="1" s="1"/>
  <c r="AG20" i="1"/>
  <c r="AI20" i="1" s="1"/>
  <c r="AJ20" i="1" s="1"/>
  <c r="AG24" i="1"/>
  <c r="AI24" i="1" s="1"/>
  <c r="AH25" i="1"/>
  <c r="AG25" i="1" s="1"/>
  <c r="AG18" i="1"/>
  <c r="AI18" i="1" s="1"/>
  <c r="AH19" i="1"/>
  <c r="AG19" i="1" s="1"/>
  <c r="AF13" i="1" l="1"/>
  <c r="S11" i="1"/>
  <c r="AG11" i="1"/>
  <c r="AI11" i="1" s="1"/>
  <c r="S14" i="1"/>
  <c r="R14" i="1"/>
  <c r="AH14" i="1" s="1"/>
  <c r="AG14" i="1" s="1"/>
  <c r="AI14" i="1" s="1"/>
  <c r="AJ14" i="1" s="1"/>
  <c r="R15" i="1"/>
  <c r="AH15" i="1" s="1"/>
  <c r="AG15" i="1" s="1"/>
  <c r="AI15" i="1" s="1"/>
  <c r="AJ15" i="1" s="1"/>
  <c r="S15" i="1"/>
  <c r="R16" i="1"/>
  <c r="AH16" i="1" s="1"/>
  <c r="S16" i="1"/>
  <c r="AI25" i="1"/>
  <c r="AJ24" i="1"/>
  <c r="AI19" i="1"/>
  <c r="AJ18" i="1"/>
  <c r="AG12" i="1"/>
  <c r="AI12" i="1" s="1"/>
  <c r="AH13" i="1"/>
  <c r="AG13" i="1" s="1"/>
  <c r="AI13" i="1" s="1"/>
  <c r="AJ11" i="1" s="1"/>
  <c r="AG16" i="1" l="1"/>
  <c r="AI16" i="1" s="1"/>
  <c r="AH23" i="1"/>
  <c r="AG23" i="1" s="1"/>
  <c r="AH17" i="1"/>
  <c r="AG17" i="1" s="1"/>
  <c r="M9" i="1"/>
  <c r="N9" i="1" s="1"/>
  <c r="Q9" i="1"/>
  <c r="R9" i="1" s="1"/>
  <c r="AJ16" i="1" l="1"/>
  <c r="AI17" i="1"/>
  <c r="AI23" i="1"/>
  <c r="AJ22" i="1"/>
  <c r="AD9" i="1"/>
  <c r="AF9" i="1" s="1"/>
  <c r="AD10" i="1" s="1"/>
  <c r="S9" i="1"/>
  <c r="AH9" i="1"/>
  <c r="AH10" i="1" s="1"/>
  <c r="AE10" i="1" l="1"/>
  <c r="AF10" i="1"/>
  <c r="AG9" i="1"/>
  <c r="AG10" i="1"/>
  <c r="AE9" i="1"/>
  <c r="AI10" i="1" l="1"/>
  <c r="AJ9" i="1" s="1"/>
  <c r="AI9" i="1"/>
  <c r="F221" i="13"/>
  <c r="F211" i="13"/>
  <c r="F212" i="13"/>
  <c r="F213" i="13"/>
  <c r="F214" i="13"/>
  <c r="F215" i="13"/>
  <c r="F216" i="13"/>
  <c r="F217" i="13"/>
  <c r="F218" i="13"/>
  <c r="F219" i="13"/>
  <c r="F220" i="13"/>
  <c r="F210" i="13"/>
  <c r="B221" i="13" a="1"/>
  <c r="B221" i="13" l="1"/>
  <c r="H210" i="13" s="1"/>
  <c r="N128" i="1" l="1"/>
  <c r="T128" i="1"/>
  <c r="U128" i="1"/>
  <c r="V128" i="1"/>
  <c r="W128" i="1"/>
  <c r="X128" i="1"/>
  <c r="Y128" i="1"/>
  <c r="Z128" i="1"/>
  <c r="AA128" i="1"/>
  <c r="AB128" i="1"/>
  <c r="AC128" i="1"/>
  <c r="AF128" i="1"/>
  <c r="AL128" i="1"/>
  <c r="AM128" i="1"/>
  <c r="AN128" i="1"/>
  <c r="AO128" i="1"/>
  <c r="AP128" i="1"/>
  <c r="AQ128" i="1"/>
  <c r="AG128" i="1" l="1"/>
  <c r="AH128" i="1"/>
  <c r="AE128" i="1"/>
  <c r="AD128" i="1"/>
  <c r="M128" i="1"/>
  <c r="L128" i="1"/>
  <c r="S128" i="1" l="1"/>
  <c r="AJ128" i="1" l="1"/>
  <c r="AI128" i="1"/>
  <c r="N126" i="1"/>
  <c r="T126" i="1"/>
  <c r="U126" i="1"/>
  <c r="V126" i="1"/>
  <c r="W126" i="1"/>
  <c r="X126" i="1"/>
  <c r="Y126" i="1"/>
  <c r="Z126" i="1"/>
  <c r="AA126" i="1"/>
  <c r="AB126" i="1"/>
  <c r="AC126" i="1"/>
  <c r="AF126" i="1"/>
  <c r="AJ126" i="1"/>
  <c r="AL126" i="1"/>
  <c r="AM126" i="1"/>
  <c r="AN126" i="1"/>
  <c r="AO126" i="1"/>
  <c r="AP126" i="1"/>
  <c r="AQ126" i="1"/>
  <c r="T127" i="1"/>
  <c r="U127" i="1"/>
  <c r="V127" i="1"/>
  <c r="W127" i="1"/>
  <c r="X127" i="1"/>
  <c r="Y127" i="1"/>
  <c r="Z127" i="1"/>
  <c r="AA127" i="1"/>
  <c r="AB127" i="1"/>
  <c r="AC127" i="1"/>
  <c r="AF127" i="1"/>
  <c r="L126" i="1" l="1"/>
  <c r="M126" i="1" s="1"/>
  <c r="AG127" i="1"/>
  <c r="AH127" i="1"/>
  <c r="AG126" i="1"/>
  <c r="AH126" i="1"/>
  <c r="S126" i="1"/>
  <c r="AI126" i="1"/>
  <c r="AI1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user</author>
  </authors>
  <commentList>
    <comment ref="E7" authorId="0" shapeId="0" xr:uid="{00000000-0006-0000-0100-000001000000}">
      <text>
        <r>
          <rPr>
            <b/>
            <sz val="9"/>
            <color indexed="81"/>
            <rFont val="Tahoma"/>
            <family val="2"/>
          </rPr>
          <t>Lina Maria Patarroyo Parra:</t>
        </r>
        <r>
          <rPr>
            <sz val="9"/>
            <color indexed="81"/>
            <rFont val="Tahoma"/>
            <family val="2"/>
          </rPr>
          <t xml:space="preserve">
¿Qué puede salir mal? 
“Posibilidad de (riesgo) + respuesta del qué (consecuencia) + cómo (Causa) + por qué (Causa)…</t>
        </r>
      </text>
    </comment>
    <comment ref="F7" authorId="1" shapeId="0" xr:uid="{00000000-0006-0000-0100-000002000000}">
      <text>
        <r>
          <rPr>
            <b/>
            <sz val="9"/>
            <color indexed="81"/>
            <rFont val="Tahoma"/>
            <family val="2"/>
          </rPr>
          <t>¿Cómo puede ocurrir?
¿Por qué puede ocurrir?</t>
        </r>
      </text>
    </comment>
    <comment ref="G7" authorId="0" shapeId="0" xr:uid="{00000000-0006-0000-0100-00000300000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00000000-0006-0000-0100-000004000000}">
      <text>
        <r>
          <rPr>
            <b/>
            <sz val="9"/>
            <color indexed="81"/>
            <rFont val="Tahoma"/>
            <family val="2"/>
          </rPr>
          <t>Lina Maria Patarroyo Parra:</t>
        </r>
        <r>
          <rPr>
            <sz val="9"/>
            <color indexed="81"/>
            <rFont val="Tahoma"/>
            <family val="2"/>
          </rPr>
          <t xml:space="preserve">
Riesgos de gestión.
Riesgo de seguridad de la información. 
Riesgos para el sistema de QHSE
Riesgos asistenciales.
Riesgos clínicos.
Riesgos de lavado de activos, financiación del terrorismo y proliferación de armas de destrucción masiva. (SARLAF/PADM)
Riesgos de corrupción, opacidad y fraude. (SICOF)</t>
        </r>
      </text>
    </comment>
    <comment ref="I7" authorId="0" shapeId="0" xr:uid="{00000000-0006-0000-0100-000005000000}">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J7" authorId="0" shapeId="0" xr:uid="{00000000-0006-0000-0100-000006000000}">
      <text>
        <r>
          <rPr>
            <b/>
            <sz val="9"/>
            <color indexed="81"/>
            <rFont val="Tahoma"/>
            <family val="2"/>
          </rPr>
          <t>Lina Maria Patarroyo Parra:</t>
        </r>
        <r>
          <rPr>
            <sz val="9"/>
            <color indexed="81"/>
            <rFont val="Tahoma"/>
            <family val="2"/>
          </rPr>
          <t xml:space="preserve">
Ejecución y administración de procesos
Fraude externo
Fraude interno
Fallas tecnológicas
Relaciones laborales
Usuarios
Daños a activos fijos/ eventos externos
Legal
Financiero
Operativo
Reputacional
Contagio
Seguridad del paciente
Ataques externos
Errores humanos
Eventos naturales</t>
        </r>
      </text>
    </comment>
    <comment ref="K7" authorId="0" shapeId="0" xr:uid="{00000000-0006-0000-0100-000007000000}">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 ref="U152" authorId="1" shapeId="0" xr:uid="{00000000-0006-0000-0100-000008000000}">
      <text>
        <r>
          <rPr>
            <b/>
            <sz val="9"/>
            <color indexed="81"/>
            <rFont val="Tahoma"/>
            <family val="2"/>
          </rPr>
          <t>user:</t>
        </r>
        <r>
          <rPr>
            <sz val="9"/>
            <color indexed="81"/>
            <rFont val="Tahoma"/>
            <family val="2"/>
          </rPr>
          <t xml:space="preserve">
</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<sst xmlns="http://schemas.openxmlformats.org/spreadsheetml/2006/main" count="2661" uniqueCount="961">
  <si>
    <t>Descripción del Riesgo</t>
  </si>
  <si>
    <t>Impacto</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</si>
  <si>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</si>
  <si>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</si>
  <si>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</si>
  <si>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</si>
  <si>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</si>
  <si>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</si>
  <si>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</si>
  <si>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</si>
  <si>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</si>
  <si>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</si>
  <si>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</si>
  <si>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</si>
  <si>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</si>
  <si>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</si>
  <si>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</si>
  <si>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</si>
  <si>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</si>
  <si>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</si>
  <si>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</si>
  <si>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</si>
  <si>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</si>
  <si>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</si>
  <si>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</si>
  <si>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</si>
  <si>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</si>
  <si>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</si>
  <si>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</si>
  <si>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</si>
  <si>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</si>
  <si>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</si>
  <si>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</si>
  <si>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</si>
  <si>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</si>
  <si>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Fecha Seguimiento</t>
  </si>
  <si>
    <t>Estado</t>
  </si>
  <si>
    <t>Finalizado</t>
  </si>
  <si>
    <t>En curso</t>
  </si>
  <si>
    <t>Causa Raíz</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</si>
  <si>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</si>
  <si>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</si>
  <si>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</si>
  <si>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</si>
  <si>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</si>
  <si>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</si>
  <si>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</si>
  <si>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</si>
  <si>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</si>
  <si>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</si>
  <si>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</si>
  <si>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</si>
  <si>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</si>
  <si>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</si>
  <si>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</si>
  <si>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</si>
  <si>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</si>
  <si>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</si>
  <si>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</si>
  <si>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</si>
  <si>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</si>
  <si>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</si>
  <si>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</si>
  <si>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</si>
  <si>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</si>
  <si>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</si>
  <si>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</si>
  <si>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</si>
  <si>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</si>
  <si>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</si>
  <si>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</si>
  <si>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</si>
  <si>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</si>
  <si>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</si>
  <si>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</si>
  <si>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</si>
  <si>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</si>
  <si>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</si>
  <si>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</si>
  <si>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</si>
  <si>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</si>
  <si>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</si>
  <si>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</si>
  <si>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</si>
  <si>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</si>
  <si>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</si>
  <si>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</si>
  <si>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</si>
  <si>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</si>
  <si>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</si>
  <si>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</si>
  <si>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</si>
  <si>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</si>
  <si>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</si>
  <si>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</si>
  <si>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</si>
  <si>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</si>
  <si>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</si>
  <si>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</si>
  <si>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</si>
  <si>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</si>
  <si>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</si>
  <si>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</si>
  <si>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</si>
  <si>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</si>
  <si>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</si>
  <si>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</si>
  <si>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</si>
  <si>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</si>
  <si>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</si>
  <si>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</si>
  <si>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</si>
  <si>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</si>
  <si>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</si>
  <si>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</si>
  <si>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</si>
  <si>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</si>
  <si>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</si>
  <si>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</si>
  <si>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</si>
  <si>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</si>
  <si>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</si>
  <si>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</si>
  <si>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</si>
  <si>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</si>
  <si>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</si>
  <si>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</si>
  <si>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</si>
  <si>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</si>
  <si>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</si>
  <si>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</si>
  <si>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</si>
  <si>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</si>
  <si>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</si>
  <si>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</si>
  <si>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</si>
  <si>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Subcriterios</t>
  </si>
  <si>
    <t xml:space="preserve">     Afectación menor a 10 SMLMV .</t>
  </si>
  <si>
    <t>❌</t>
  </si>
  <si>
    <t>✔</t>
  </si>
  <si>
    <t xml:space="preserve">     Entre 50 y 100 SMLMV </t>
  </si>
  <si>
    <t xml:space="preserve">     Entre 10 y 50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</si>
  <si>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</si>
  <si>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</si>
  <si>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</si>
  <si>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</si>
  <si>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</si>
  <si>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</si>
  <si>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</si>
  <si>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</si>
  <si>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</si>
  <si>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</si>
  <si>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</si>
  <si>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</si>
  <si>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</si>
  <si>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</si>
  <si>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</si>
  <si>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</si>
  <si>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</si>
  <si>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</si>
  <si>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</si>
  <si>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</si>
  <si>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</si>
  <si>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</si>
  <si>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</si>
  <si>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</si>
  <si>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</si>
  <si>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</si>
  <si>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</si>
  <si>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</si>
  <si>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</si>
  <si>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</si>
  <si>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</si>
  <si>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</si>
  <si>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</si>
  <si>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</si>
  <si>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</si>
  <si>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</si>
  <si>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</si>
  <si>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</si>
  <si>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</si>
  <si>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</si>
  <si>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</si>
  <si>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</si>
  <si>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</si>
  <si>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</si>
  <si>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</si>
  <si>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</si>
  <si>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</si>
  <si>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</si>
  <si>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</si>
  <si>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</si>
  <si>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</si>
  <si>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</si>
  <si>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</si>
  <si>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</si>
  <si>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</si>
  <si>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Soporte Evidencia</t>
  </si>
  <si>
    <t>Indicador Producto</t>
  </si>
  <si>
    <t>ESE HOSPITAL UNIVERSITARIO SAN RAFAEL TUNJA</t>
  </si>
  <si>
    <t>VERSION: 01</t>
  </si>
  <si>
    <t>No. DEL RIESGO</t>
  </si>
  <si>
    <t>Subproceso</t>
  </si>
  <si>
    <t>Tipo de Riesgo</t>
  </si>
  <si>
    <t>No. Riesgo</t>
  </si>
  <si>
    <t xml:space="preserve">Permite definir un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</si>
  <si>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Subproceso al que pertenece</t>
  </si>
  <si>
    <t>Se encuentra parametrizada teniendo en cuenta la frecuencia con la cual se lleva acabo la actividad</t>
  </si>
  <si>
    <t xml:space="preserve">ESE HOSPITAL UNIVERSITARIO SAN RAFAEL DE TUNJA </t>
  </si>
  <si>
    <t>CONTROL DE CAMBIOS</t>
  </si>
  <si>
    <t>No. VERSION</t>
  </si>
  <si>
    <t>FECHA</t>
  </si>
  <si>
    <t xml:space="preserve"> RESPONSABLE </t>
  </si>
  <si>
    <t>DESCRIPCION</t>
  </si>
  <si>
    <t>Lina María Patarroyo Parra</t>
  </si>
  <si>
    <t>Creación de formato</t>
  </si>
  <si>
    <r>
      <t>CODIGO: OADS-F-</t>
    </r>
    <r>
      <rPr>
        <b/>
        <sz val="8"/>
        <color rgb="FFFF0000"/>
        <rFont val="Tahoma"/>
        <family val="2"/>
      </rPr>
      <t>XX</t>
    </r>
  </si>
  <si>
    <t>MAPA DE RIESGOS DE GESTIÓN</t>
  </si>
  <si>
    <r>
      <t>FECHA:</t>
    </r>
    <r>
      <rPr>
        <b/>
        <sz val="8"/>
        <color rgb="FFFF0000"/>
        <rFont val="Tahoma"/>
        <family val="2"/>
      </rPr>
      <t xml:space="preserve"> 24/05/2023</t>
    </r>
  </si>
  <si>
    <t>Corresponde al tipo de riesgos relacionados en el manual de getion de riesgos institucional (Gestión, seguridad de la información, sistema de gestión ambiental, sistema de Seguridad y salud en el trabajo, asistenciasles, clínicos, lavado de activos, financiación, Corrupción, Opacidad y fraude)</t>
  </si>
  <si>
    <t>Causas</t>
  </si>
  <si>
    <t>Consecuencias</t>
  </si>
  <si>
    <t>Categoria del Riesgo</t>
  </si>
  <si>
    <t>Clasificación del riesgo</t>
  </si>
  <si>
    <t>Factor del riesgo</t>
  </si>
  <si>
    <t xml:space="preserve">Control Interno </t>
  </si>
  <si>
    <t>Posibilidad de sanciones administrativas por
presentación extemporánea de informes requeridos
por los entes externos de control y/o Incumplimiento
del programa anual de auditorías debido a falta de
oportunidad en la entrega de la información requerida
a los procesos.</t>
  </si>
  <si>
    <t>1. Inoportunidad en los suministros de insumos por otros procesos
2, Desconocimiento de actualización normativa y
modificación de términos
legales
3.Los funcionarios de cada
proceso, no asumen la responsabilidad que le
compete a cada proceso
frente a la implementación
mantenimiento y mejora del
proceso de sistema de control interno.</t>
  </si>
  <si>
    <t>Ejecución y Administración de procesos</t>
  </si>
  <si>
    <t xml:space="preserve">El profesional Universitario identifica previamente la información relevante y pertinente referente a:  informes periódicos, Requerimientos de órganos de control, Enlace de auditorías externas, el cual se consolidara en el formato OACI-F-11 Inventario de Presentación de Informes a los Entes Externos de Obligatorio Cumplimiento </t>
  </si>
  <si>
    <t xml:space="preserve">El profesional universitario según plan de auditoria, realiza seguimiento al cumplimiento de la oportuna entrega de los informes a entes externos en cumplimiento del procedimiento OACI-PR-08 Rendición de Informes a Entes Externos y mediante el  formato  OACI-F-11 Inventario de Presentación de Informes a los Entes Externos de Obligatorio Cumplimiento </t>
  </si>
  <si>
    <t xml:space="preserve">Formato  OACI-F-11 Inventario de Presentación de Informes a los Entes Externos de Obligatorio Cumplimiento  </t>
  </si>
  <si>
    <t>Pérdida de credibilidad y confiabilidad de la OCI y Desviación  del sistema de control interno  por inexactitud  en la elaboración y presentación de los informes de auditoria debido a errores o inconsistencias durante  la evaluación de la efectividad de los controles del sistema de control interno</t>
  </si>
  <si>
    <t>Actividades sin control
Carencia de evidencia objetiva del desempeño de actividades, Falta de planeción, errores en la determinación de fuentes de información y criterios legales</t>
  </si>
  <si>
    <t>El jefe de control interno según Plan Anual de auditoria valida  el Plan de Auditorias para constatar que el objetivo, alcance y criterios definidos son pertinentes y cumplen con las características establecidas en el Manual de auditoria  OACI-M-01 .En caso de que el Plan no cumpla con alguna pauta, el jefe de control interno lo devuelve al equipo auditor para su ajuste respectivo y posterior aprobación, de acuerdo a lo establecido en el procedimiento Realización de auditorias internas OACI-PR-02 el cual se debe  diligenciar en el formato Plan de auditoria OACI-F-04.</t>
  </si>
  <si>
    <t>Plan Anual de auditoria OACI-F-02
Plan de auditoria OACI-F-04</t>
  </si>
  <si>
    <t>El jefe de control interno según plan de auditoria  revisa el informe preliminar antes de ser enviado al líder del proceso y/o grupos de valor correspondientes con el propósito de asegurar la entrega de informes precisos, objetivos, claros, concisos, constructivos, completos y oportunos, en cumplimiento del procedimiento auditoria interna, informe preliminar OACI-F-17</t>
  </si>
  <si>
    <t>Plan de auditoria OACI-F-04, formato informe preliminar OACI-F-17, acta de reunión CA-F-18.</t>
  </si>
  <si>
    <t>El jefe de control interno según plan de auditoria  revisa el informe  final de auditoría para constatar que las observaciones de los auditados fueron analizadas por el equipo auditor, verificara la redacción de hallazgos y observación y  procederá a radicar el informe definitivo en la gerencia. En cumplimiento a lo establecido en el Realización de auditorias internas OACI-PR-02, dejando evidencias en los formatos Informe final de Auditorias Cód.: OACI-F-16</t>
  </si>
  <si>
    <t>Informe de Auditorias Cód.: OACI-F-16.</t>
  </si>
  <si>
    <t>Presupuesto</t>
  </si>
  <si>
    <t>Presupuesto
Contabilidad
Tesorería</t>
  </si>
  <si>
    <t>Tesoreria</t>
  </si>
  <si>
    <t>Contabilidad</t>
  </si>
  <si>
    <t xml:space="preserve">Posibilidad de  sanciones por entes de control debido a  inconsistencias en la información durante la expedicion de los Certificados de Disponibilidad y Registro Presupuestal sin lleno de requisitos o afectacion equivocada de rubros presupuestales </t>
  </si>
  <si>
    <t>Posibilidad de sanciones por incumplimiento en la legalización oportuna y/o inadecuado manejo de la caja menor</t>
  </si>
  <si>
    <t xml:space="preserve">Posibilidad de sanciones por entes de vigilancia y control por causación y giros con diferencias entre valor pagado y el valor a pagar </t>
  </si>
  <si>
    <t>Posibilidad de Pérdida de recursos económicos y sanciones por debilidades en el manejo y custodia del efectivo</t>
  </si>
  <si>
    <t>Posibilidad de sanciones por revelación de estados financieros con incosistencias en la depuración de las concilicaciones bancarias</t>
  </si>
  <si>
    <t>Posibilidad de sanciones de los entes de control por no presentación adecuada de la información de los estados de tesoreria</t>
  </si>
  <si>
    <t>Posibilidad de que se origine una incapacidad financiera de la entidad para respaldar gastos necesario para su funcionamiento y operación debido a la una inadecuada planeación de necesidades para la vigencia fiscal</t>
  </si>
  <si>
    <t xml:space="preserve">Posibilidad de sanciones por presentar estados financieros sin el cumpllimiento del Marco Normativo aplicable a la entidad. </t>
  </si>
  <si>
    <t>Posibilidad de sanciones por presentar estados financieros sin el adecuado reconocimiento de los registros contables</t>
  </si>
  <si>
    <t>Posibilidad de sanciones por incorrecta medición posterior reveleda en estados financieros relacionada con los activos y pasivos de la entidad</t>
  </si>
  <si>
    <t xml:space="preserve">Posibilidad de sanciones disciplinarias y pecunarias por la consolidación de estados financieros sin los atributos exigidos y presentación extemporanea a entes de inspección, vigilancia y control.  </t>
  </si>
  <si>
    <t>Interpretacion inadecuada de la afectacion de los rubros presupuestales.
Exposicion a condiciones de mercado de alta variabilidad en regulación.</t>
  </si>
  <si>
    <t xml:space="preserve">Ausencia de un procedimiento documentado
Falta de controles establecidos.
Falta de mecanismos claros de seguimiento y monitoreo.
Inadecuada socialización del funcionamiento y manejo de caja menor con los procesos involucrados. </t>
  </si>
  <si>
    <t>Error en digitación.
Inconsistencia de los valores facturados, frente al valor del bien o servicio recibido.</t>
  </si>
  <si>
    <t xml:space="preserve">Falta de controles permanentes sobre efectivo y los encargados de su manejo.
 Inobservancia del cumplimiento de normatividad aplicable al aseguramiento de los bienes y recursos del estado.
Vulnerabilidad del control del responsable de arqueos.
</t>
  </si>
  <si>
    <t>Debilidades la presentación del formato Libro de Bancos con código AF-F-03.
Falta de seguimiento y control a partidas conciliatorias.
Ausencia de depuración contable permanente y sostenible</t>
  </si>
  <si>
    <t>Desconocimiento de procedimientos y formatos establecidos
Debilidad en controles que conlleven al cumplimiento de las funciones asignadas.</t>
  </si>
  <si>
    <t>Inadecuada planeación de las áreas en las proyecciones de necesidades</t>
  </si>
  <si>
    <t>Desconocimiento de parte de los funcionarios involucrados en el proceso contable en cuanto al Manual de políticas contables y normatividad vigente relacionada</t>
  </si>
  <si>
    <t>Inconsistencias en la información reportada a contabilidad como insumo de la elaboración de los Estados Financieros.</t>
  </si>
  <si>
    <t>Inadecuada aplicación de los procedimientos establecidos para la medición de posterior de los activos y pasivos de la entidad.</t>
  </si>
  <si>
    <t xml:space="preserve">Omisión y inoportunidad en la presentacion de los estados financieros a los entes internos y externos generación de los documentos que soportan la totalidad de  los hechos economicos (Factura de venta, recibos de ingresos, cuentas por pagar, comprobantes de egreso, comprobantes de ingreso de activos etc) </t>
  </si>
  <si>
    <t xml:space="preserve">El Técnico Administrativo de presupuesto, según necesidad, verifica que la solicitud de expedición de CDP sea clara y objetiva y revisa que exista el rubro presupuestal conforme a lo definido en el Procedimiento AF-PR-02 Expedición de Certificado de Disponibilidad Presupuestal </t>
  </si>
  <si>
    <t>Consolidado de reintegro de CDP</t>
  </si>
  <si>
    <t>El grupo de gestión financiera mensualmente verifica presupuestal, contable y tesoralmente la ejecución y cumplimiento de la caja menor de acuerdo a lo establecido en el procedimiento AF-PR-21 y en la Resolución 470 de 2022 de  de caja menor</t>
  </si>
  <si>
    <t>Resolución   470 de 2022
Formato AF-F-21</t>
  </si>
  <si>
    <t>El Tesorero mensualmente realiza conciliación bancaria  con respecto a los pagos realizados durante el mes a fin de corrroborar lo valores pagados frente a las cuentas por pagar</t>
  </si>
  <si>
    <t>Informe Conciliaciones bancarias</t>
  </si>
  <si>
    <t>El tesorero mensualmente verifica que los pagos de nómina correspondan a lo liquidado por talento humano según lo descrito en el procedimiento AF-PR-39 dejando como registro acta de verificación</t>
  </si>
  <si>
    <t xml:space="preserve">Disfon enviado por la oficina de Talento humano
</t>
  </si>
  <si>
    <t>El tesorero realiza mensualmente arqueos a las cajas de facturación y diariamente a caja general, de acuerdo a lo establecido en el procedimiento AF-PR-08 Arqueo de caja mediante formaro AF-F-01 Arqueo de caja</t>
  </si>
  <si>
    <t>Formato AF-F-01</t>
  </si>
  <si>
    <t>El técnico administrativo de tesoreria diariamente garantiza un eficiente recuado producto de los diferentes pagos realizados con el fin de obtener información ágil y veraz de acuerdo a lo establecido en el procedimiento AF-PR-31  Recaudo de caja mediante los formatos AF-F-06 Boletín diario de caja y AF-F-05 Boletín de depositos</t>
  </si>
  <si>
    <t>Formatos AF-F-06 Boletín diario de caja y AF-F-05 Boletín de depositos</t>
  </si>
  <si>
    <t>El tesorero diaria y mensualmente verifica los movimientos de egresos e ingresos y establece la depuración de las partidas conciliatorias de acuerdo a lo establecido en el procedimiento AF-PR-37 Conciliación diaria y mensual de bancos mediante el formato AF-F-03 Libro de bancos y el Formato AF-F-04 Libro de conciliaciones</t>
  </si>
  <si>
    <t>Formato AF-F-03 libro de bancos
AF-F-04 Libro de Concilaiciones</t>
  </si>
  <si>
    <t>El tesorero mensualmente realiza el movimiento de las transacciones finacieras por entidad bancaria de acuerdo al procidimiento AF-PR-10 Informes de Estado de Tesorería mediante el formato AF-F-20 Estado de Tesorería</t>
  </si>
  <si>
    <t>AF-F-20 Estado de Tesorería</t>
  </si>
  <si>
    <t>El coordinador financiero según lo definido en cronograma de planeación presupuestal, realiza mesas de trabajo con los líderes de proceso y la subgerencia respectiva a fin de aseguar que lo planeado por cada uno, quede incluido en el presupuesto intitucional, de acuerdo a lo establecido en la circular de planeación presupuestal emitida en cada vigencia, quedando como evidencia las actas de reunión en formato CA-F-18</t>
  </si>
  <si>
    <t>Actas de reunión, circular de Planeación presupuestal</t>
  </si>
  <si>
    <t>El coordinador financiero una vez al año consolida las necesidades de la insititución emitidas por cada proceso y subgerencia de acuerdo a lo establecido en el procedimiento AF-PR-01 Elaboración de presupuesto de ingresos y gastos a través del fotmato AF-F-19 Planeación de necesidades</t>
  </si>
  <si>
    <t>Formato AF-F-19 Planeación de necesidades</t>
  </si>
  <si>
    <t xml:space="preserve">El contador junto con las áreas involucradas Verifican periodicamente el Manual de políticas contables  adoptado por la ESE, así como procedimientos asociados al proceso contable a fin de identificar si requieren actualización y socializarlos en los casos a que haya lugar verificando el cumplimiento de la politica contable quedando como evidencia acta de reunión  </t>
  </si>
  <si>
    <t>Actas de reunión</t>
  </si>
  <si>
    <t>Los integrantes del comité sostenibilidad A través de sesiones de comité hacen seguimiento a los puntos que requieren de un control especial frente a la verificación de cumplimiento de politicas contables, quedado como evidencia actas de comité</t>
  </si>
  <si>
    <t>Actas de comité de sostenibildiad</t>
  </si>
  <si>
    <t>El contador de la institución  periodicamente realiza conciliación con las áreas productoras de información financiera insumo para la elaboración de los estados financieros,  a fin de establecer la correcta identificación, clasificación, medición y registro de las operaciones contables, dejando como evidencia actas de conciliación</t>
  </si>
  <si>
    <t>Actas de conciliación con las áreas productoras de información financiera</t>
  </si>
  <si>
    <t>El contador junto con las áreas involucradas en el proceso trimestralmente verifican la información reportada  y realizaran  conciliaciones relacionadas con deterioro de cartera, provisiones, depreciaciones de activos fijos  y bjas en cuentas, de acuerdo a lo establecido en la resolución 048 de 2021 del flujo de la información financiera, dejando como evidencia las certificaciones y actas de conciliación</t>
  </si>
  <si>
    <t>Actas de conciliación 
certificaciones (cuando sea el caso)</t>
  </si>
  <si>
    <t>El contador de la institución mensulamente y anualmente verifica que exista concordancia ente las cifras expuestas en los estados financieros y los saldos desagregados en las notas, evidencias soportadas en los estados financierso publicados en la página web de la institución y en página web de la contaduría general de la nación.</t>
  </si>
  <si>
    <t>Estados financieros publicados</t>
  </si>
  <si>
    <t>Posibilidad de pérdida económica por un inadecuado control de los activos fijos</t>
  </si>
  <si>
    <t>Posibidad de detrimento patrimonial, procesos disciplinarios, no  oportunidad en la prestaciòn del servicio por un inadecuado manejo de los inventarios</t>
  </si>
  <si>
    <t>Posibilidad de sanciones Disciplinarias, Pecuniarias  por inoportunidad y calidad en el flujo  de la informacion reportada por las áreas productoras de la misma hacia contabilidad.</t>
  </si>
  <si>
    <t xml:space="preserve">GESTION DE SUMINISTROS Y ACTIVOS FIJOS </t>
  </si>
  <si>
    <t>Traslado de activo fijo sin previo aviso y autorización</t>
  </si>
  <si>
    <t xml:space="preserve">Falta de  seguimiento a los controles establecidos con una periodicidad
</t>
  </si>
  <si>
    <t>Incumplimiento de politicas internas de la institucion en los plazos establecidos de reporte
*Información inconsistente y no conciliada por parte de las áreas productoras</t>
  </si>
  <si>
    <t xml:space="preserve">El área de almacén asigna un responsable a cada activo fijo nuevo que ingrese al Hospital, conforme a lo que establece la actividad 5 del procedimiento A-PR-05 Control y Registro de Activos Fijos mediante el formato A-F-02 Registro de activos fijos </t>
  </si>
  <si>
    <t>Formato A-F-02 Registro de activos fijos 
Informe Mensual de Registro de Activos Fijos a Contabilidad, Comprobantes de Egreso e Ingreso</t>
  </si>
  <si>
    <t>El área de almacén busca tener un control de los activos fijos realizando  rondas de verificacion de los activos a trves del formato A-F-04</t>
  </si>
  <si>
    <t xml:space="preserve">Formato A-F-04 Planilla de inventario de activos fijos. </t>
  </si>
  <si>
    <t>El área de almacén realiza un control de inventarios físicos de bodega semestralmente de acuerdo a lo establecido en el Procedimiento A-PR-06 Inventario Físco de Bodega a través del formato A-F-17 Acta final de inventario y reporte de inventario de Servinte</t>
  </si>
  <si>
    <t>A-F-17 acta final de inventario, Informe semestral de análisis de inventario 
Reporte de inventario de Servinte</t>
  </si>
  <si>
    <t>El líder del proceso quien es responsable de entregar información a contabilidad, mensulalmente envía por correo electrónico pantallazo de la interface, conforme  a lo establecido en la Resolución interna 055 de 19 de febrero de 2020</t>
  </si>
  <si>
    <t>Print del Pantallazo de la Interface generada en Sistema evidencia del envío de la información a contabiidad</t>
  </si>
  <si>
    <t>Cumplimiento estricto a lo establecido en la resolución 055 de 2020 frente a los tiempos de envío de información a contaibldiad</t>
  </si>
  <si>
    <t>Líder de Almacén</t>
  </si>
  <si>
    <t>Pantallazo de envío de información a contabildiad</t>
  </si>
  <si>
    <t>GESTION DE CONTRATACION</t>
  </si>
  <si>
    <t>Posibilidad de Sanciones Disciplinarias, fiscales y penales,
detrimento patrimonial debido al incumplimiento de requisitos establecidos en el manual de contratación</t>
  </si>
  <si>
    <t>Falta de documentacion completa frente los proceso contractuales
Investigaciones disciplinarias, fiscales y penales
Cambios en la normatividad para la entidad</t>
  </si>
  <si>
    <t>Falta de realización de estudios mercados 
Desconocimiento del procedimiento</t>
  </si>
  <si>
    <t>Variaciones en las cotizaciones,
Retardos de la preparación de los estudios de conveniencia</t>
  </si>
  <si>
    <t>Listado de contratos al cierre de periodo evaluado, Publicación en plataformas (CONTRALORIA, SECOP, PROCURADURIA) y página web (según la modalidad de contratación),  de documentos  inherentes a las etapas precontractual, contractual y poscontractual, envío de oficio a Procuraduría.</t>
  </si>
  <si>
    <t>Listado relación de procesos contractuales en el periodo evaluado, Estudios previos, Documentos del contratista, Evaluación de la propuesta, respuesta a observaciones, acta de cierre del proceso, y demas soportes asociados a la etapa precontractual.</t>
  </si>
  <si>
    <t xml:space="preserve">Los supervisores de contratos según necesdad verifican que e estudio de conveniencia y oportunidad cumpla con el lleno de requisitos de su elaboración de acuerdo a lo establecido en el manual de contratación mediante lo formatos C-F-27 y C-F-28 </t>
  </si>
  <si>
    <t>Relación de contratos suscritos del periodo evalaudo
Formatos C-F-27 Y C-F-28 Estudios de conveniencia de prestación de servicios y ECO Requerimientos, subasta inversa o convocatoria pública, respectivamente</t>
  </si>
  <si>
    <t>Relación de contratos suscritos del periodo evalaudo
Correos electrónicos de solicitud de firma del contrato</t>
  </si>
  <si>
    <t>Auditoria Cuentas Médicas</t>
  </si>
  <si>
    <t>Cartera</t>
  </si>
  <si>
    <t>Autorizaciones</t>
  </si>
  <si>
    <t>Facturación</t>
  </si>
  <si>
    <t>Facturación 
Cartera
Aduditoría cuentas Médicas</t>
  </si>
  <si>
    <t>Posibilidad de pérdida de confiabilidad en la información debido a la omisión en el registro en los estados de cartera</t>
  </si>
  <si>
    <t xml:space="preserve">Posibilidad de Pérdida de cartera por no presentar acreencia en debida forma </t>
  </si>
  <si>
    <t>Posibilidad de generación de glosa o devolución de cuentas por falta de autorización de servicios debido al reporte inoportuno a las ERP</t>
  </si>
  <si>
    <t>Posibilidad de Generación de glosas o disminución de ingresos por Subfacturación o sobrefacturación de servicios prestados</t>
  </si>
  <si>
    <t xml:space="preserve">Posibilidad de Retraso en el pago de los servicios prestados por No  radicar el 100%  de la facturación generada por el  Hospital en un tiempo determinado  </t>
  </si>
  <si>
    <t>Posibilidad de no reconocimiento de la factura por parte de la ERP  debido a la no obtención del radicado individual de las facturas</t>
  </si>
  <si>
    <t xml:space="preserve">Posibilidad de pérdida de recursos económicos por errores en los registros de ingreso de pacientes </t>
  </si>
  <si>
    <t xml:space="preserve">
Falta de seguimiento a la semaforización de la glosa.
</t>
  </si>
  <si>
    <t>Omisión de la  identificación y codificación de la glosa y devoluciones.</t>
  </si>
  <si>
    <t>Gestión inoportuna a la devolución de cuentas.</t>
  </si>
  <si>
    <t>Diferencia de conceptos para llegar a acuerdo de conciliación entre las partes.</t>
  </si>
  <si>
    <t xml:space="preserve"> Incumplimiento en la normatividad vigente por parte de las EPS
No radicación de cuentas en el software por parte de Facturación 
</t>
  </si>
  <si>
    <t xml:space="preserve"> Incumplimiento en la normatividad vigente por parte de las EPS
No radicación oportuna de las devoluciones de Auditoría de cuentas
No radicación de cuentas en el software por parte de Facturación 
</t>
  </si>
  <si>
    <t>La deficiente actualización de las cuentas por cobrar en el software, asi como la  No utilización del mismo para llevar allí toda la información integrada a las demàs áreas.
No migracion en su totalidad de los estados de cartera en el sistema de informacion vs Contabilidad</t>
  </si>
  <si>
    <t xml:space="preserve">Liquidación o intervención a Aseguradoras 
</t>
  </si>
  <si>
    <t>No reporte oportuno a las diferentes entidades responsables de pago de los usuarios que ingresan a la institución.</t>
  </si>
  <si>
    <t>Falta de adherencia a los procedimientos de facturación
Distracción en el momento de facturar;  Falta de revisión en el momento de generar la factura, No registro oportuno de los cargos a la factura correspondiente.</t>
  </si>
  <si>
    <t>Falta de soportes de apoyo diagnóstico.
Entrega inoportuna de la factura por parte del  facturador al area de armado y radicacion; no gestión oportuna de pendientes.
Carencia de soportes de la factura.</t>
  </si>
  <si>
    <t>Las facturas que son enviadas por correo certificado a las ERP no se logra obtener el radicado individual.</t>
  </si>
  <si>
    <t xml:space="preserve">Falta de capacitación, desconocimiento del sistema, parametrización del sistema, </t>
  </si>
  <si>
    <t>El coordinador de auditoría de cuentas médicas diariamente ingesa, designa y distribuye las glosas oficiadas para análisis y gesitón conforme a lo establecido en el procedimiento  AM-PR-04 Respuesta a Glosas y Devoluciones, mediante el formato Semaforización de Glosas AM-F-05</t>
  </si>
  <si>
    <t>Semaforización de Glosas AM-F-05
Repuesta a Glosas y Devoluciones AM-F-01
Informe trimestral de Glosas, Indicador 1340, Acta de comité de cartera.</t>
  </si>
  <si>
    <t xml:space="preserve">El técnico de cuentas médicas diligencia el  formato AM-F-01 de respuesta a glosas y devoluciones cuando corresponda a fin de generar codificación conforme a lo establecido en el procedimiento AM-PR-04 Respuesta a Glosas y devoluciones, </t>
  </si>
  <si>
    <t xml:space="preserve">Informe trimestral de seguimiento de clasificación de glosa, indicador 1341 Identificación de las causales de glosa y codificación por conceptos según la normatividad vigente por centros de costo y por fecha de factura.(trimestral)
 </t>
  </si>
  <si>
    <t>El coordinador de Auditoria de cuentas médicas realiza trazabilidad mensualmente a la gestión de las devoluciones a través de la matriz  de Devoluciones  AM-F-04</t>
  </si>
  <si>
    <t>Matriz de Devoluciones AM-F-04, Acta Comité Cartera, Informe Trimestral, Indicador  1347 Cuentas gestionadas devueltas acumuladas totales</t>
  </si>
  <si>
    <t>Realizar seguimiento  a matriz devoluciones AM-F-04</t>
  </si>
  <si>
    <t>Coordinador Auditoria Cuentas</t>
  </si>
  <si>
    <t xml:space="preserve">1347 Total solucionado de facturas devueltas /  Total Acumulado de Facturas Devueltas </t>
  </si>
  <si>
    <t>El coordinador de Auditoria de cuentas médicas mensualmente  realiza  Seguimiento y control de las glosas sin acuerdo de conciliación basado en el formato AM-F-03 Matriz de glosas</t>
  </si>
  <si>
    <t>Informe Trimestral relacionando analisis de casos, Remisión de Casos, AM-F-03 Matriz de Glosas</t>
  </si>
  <si>
    <t xml:space="preserve">Realizar  seguimiento  a matriz de glosas 
</t>
  </si>
  <si>
    <t>Coordinador  Auditoria Cuentas -  Técnico Administrativo</t>
  </si>
  <si>
    <t>Seguimiento y control de las glosas sin acuerdo de conciliación en informe trimestral</t>
  </si>
  <si>
    <t>El profesional de cartera permanentemente realiza seguimiento al estado de los pagares suscritos, mediante el cobro persuasivo y la facturación radicada mes según lo indicado en: el procedimiento CAR-PR-06 Recaudo de pagares, a través del formato CAR-F-16 Lista de Chequeo  verificación y seguimiento a pagares , y en el Manual Interno de Recaudo de Cartera respectivamente a través del formato CAR-F-17 Lista de Chequeo Seguimiento a cobro persuasivo</t>
  </si>
  <si>
    <t>Formato CAR-F-16 Lista de Chequeo  verificación y seguimiento a pagares
Formato CAR-F-17 Lista de Chequeo Seguimiento a cobro persuasivo</t>
  </si>
  <si>
    <t>El abogado de cartera asignado permanentemente realiza la trazabilidad y gestión a los acuerdos de pago, conciliaciones de cartera, conciliación de glosas, para así poder generar los respectivos cobros prejuridicos, de acuerdo a lo establecido en el manual interno de recuado de cartera mediante formato CAR-F-14  Matriz General  de Cartera por Entidad</t>
  </si>
  <si>
    <t>Formato CA-F-14 Matriz General  de Cartera por Entidad</t>
  </si>
  <si>
    <t>El técnico de cartera realiza revisión mensual a la actualización de los archivos generados por auditoria de cuentas médicas a fin de registrar los valores aceptados después de la conciliación según lo establecido en el procedimieto CAR-PR-05 Registro en Cartera de Glosas y Devoluciones, a través del Formato CAR-F-15 Lista de Chequeo verificación a actas de conciliación de glosas, formato CAR-F-16 Lista de Chequeo  verificación y seguimiento a pagares, formato CA-F-14 Matriz General  de Cartera por Entidad</t>
  </si>
  <si>
    <t xml:space="preserve">Formato CAR-F-15 Lista de Chequeo verificación a actas de conciliación de glosas, formato CAR-F-16 Lista de Chequeo  verificación y seguimiento a pagares, formato CA-F-14 Matriz General  de Cartera por Entidad,  informe de 2193  </t>
  </si>
  <si>
    <t>El técnico de cartera realiza revisión mensual a la actualización de los informacion generada por auditoria de cuentas médicas y auditoria mediante cruces periodicos con las áreas involucradas, resultado de la revisión que se reporta en el acta de conciliación</t>
  </si>
  <si>
    <t>Matriz de información, Actas de conciliación</t>
  </si>
  <si>
    <t>Efectuar Conciliacion mensual entre los procesos de contabilidad y cartera resportando trimestralmente mediante acta de conciliación</t>
  </si>
  <si>
    <t>Coordinador Cartera</t>
  </si>
  <si>
    <t>Acta trimestral de Conciliación con contabildiad</t>
  </si>
  <si>
    <t>Acta trimestral de Conciliación con contabilidad, informe 2193</t>
  </si>
  <si>
    <t>El líder de cartera realiza seguimiento según necesidad a la  Presentación del formulario de acreencia correctamente radicado ante la EAPB, mediante formulario  de presentación de acreencia.</t>
  </si>
  <si>
    <t>Sin Documentdo</t>
  </si>
  <si>
    <t>Formulario por la entidad liquidada de la  presentación de la acreencia.</t>
  </si>
  <si>
    <t>El técnico de autorizaciones de urgencias emite y realiza el seguimiento al Anexo técnico 2 generado por servinte para recibir la autorización del servicio por parte de la ERP  según lo establecido en el Procediminiento F-PR-12 Autorización de Atención Incial de Urgencias, y al Anexo técnico 3 y 4 según el procedimiento  F-PR-14 Autorización de Servicios Posteriores a la Urgencia.</t>
  </si>
  <si>
    <t>Anexo Técnico No.2
Anexo Técnico No. 3
Anexo Técnico No. 4
3 envíos electronicos con un lapso de 30 minutos por envio sin que se superen 24 horas.
Drive_https://docs.google.com/spreadsheets/d/1g1IyvJ4muD9qVMWux2LFPIx8yllkeCimwqvZC2W62gM/edit#gid=0
cuentas soportadas y debidamente auditadas.
 INDICADORES:  1508 / 1541</t>
  </si>
  <si>
    <t>Garantizar el reporte según normatividad vigente de la atencion de los pacientes que ingresan a la institución para prestacion de servicios de salud</t>
  </si>
  <si>
    <t>Profesional Universitario Lider de Autorizaciones</t>
  </si>
  <si>
    <t>*Valor de la Glosa final recibida por concepto de autorizaciones de la vigencia 
/ Valor de la Glosa final por concepto de autorizaciones recibidas a 31 de diciembre de la vigencia anterior INDICADOR::  1508
 * Número total de autorizaciones verificadas / Total de Autorizaciones INDICADOR::  1541</t>
  </si>
  <si>
    <t>Diariamente el analista principal y analista de apoyo verifican las facturas enviadas a revisión para determinar si existe subfacturación, sobrefacturación y/o facturación limpia registrando en el Formato F-F-17 control evidencias por factura revisada.</t>
  </si>
  <si>
    <t>Matriz Formato F-F-17 control evidencias por factura revisada.</t>
  </si>
  <si>
    <t>El profesional de facturación lider de armado y radicacion mensualmente, hace seguimiento y requerimiento a las facturas en estado AP  según lo establecido en el Procedimiento F-PR-01 Armado y Radicación de Cuentas de acuerdo a la actividad 18 y 19</t>
  </si>
  <si>
    <t>El profesional de facturación lider de armado y radicacion mensualmente realiza seguimiento a los  envíos de las facturas por radicar conforme a lo establecido en el Procedimiento F-PR-01 Armado y Radicación de Cuentas para gestión con las ERP correspondienteS, basado en el reporte de Servinte</t>
  </si>
  <si>
    <t xml:space="preserve">El profesional especializado de facturación mensualmente valida y verifica infromación antes de generar la interface para enviar a contabildiad </t>
  </si>
  <si>
    <t>El equipo de esencia a solicitud del proceso de facturación realiza capacitaciones o asistencias técnicas en cuanto manejo del sistema, actualizaciones o fallas</t>
  </si>
  <si>
    <t>Reporte de casos solicitados por facturación, en mesa de ayuda de Sistemas 
Actas de capacitación</t>
  </si>
  <si>
    <t>El líder de cada proceso, quien es responsable de entregar información a contabilidad, envía por correo electrónico print de la interface, conforme  a lo establecido en la Resolución interna 055 de 19 de febrero de 2020</t>
  </si>
  <si>
    <t>Interface generada en Sistema evidencia del envío de la información</t>
  </si>
  <si>
    <t>Establecer alerta de entrega de información a contabilidad</t>
  </si>
  <si>
    <t>Coordinador Facturación
Coordinador de Cartera
Coordinador de Adutiroria de Cuentas</t>
  </si>
  <si>
    <t xml:space="preserve">Posibilidad de incumplimiento de realizar Transferencias Documentales primarias en los términos que estable el cronograma 
</t>
  </si>
  <si>
    <t xml:space="preserve">Posibilidad de Sanciones Disciplinarias, Penales y Administrativas por la inoportunidad de la información y/o respuesta debido a la no entrega o la entrega de correspondencia fuera de los Términos 
</t>
  </si>
  <si>
    <t>GESTION DOCUMENTAL</t>
  </si>
  <si>
    <t>Falta de adherencia al procedimiento por el responsables del reporte de transferencias.</t>
  </si>
  <si>
    <t>Falta de Adherencia al procedimiento GD-PR-07, GD-PR-08, GD-PR-09,</t>
  </si>
  <si>
    <t>El líder de gestión documental según cronograma realiza  la trazabilidad de cumplimiento de ejecución del cronograma de actividades a través del formato GD-F-28  de acuerdo a lo establecido en el Procedimiento GD-PR-04- Transferencias documentales primarias y cuyo registro se evidencia en el formato GD-F-05 y/o GD-F-29  FORMATO ÚNICO DE INVENTARIO DOCUMENTAL/HISTORIALES</t>
  </si>
  <si>
    <t>GD-F-28 Formato Cronograma de actividades,  GD-F-05 y/o GD-F-29  FORMATO ÚNICO DE INVENTARIO DOCUMENTAL/HISTORIALES,  Formato Unico de Inventario documental, Informe trimestral de reporte de cumplimiento según Cronograma de Transferencias documentales primarias 
Informe Ejecutivo del Año</t>
  </si>
  <si>
    <t>La oficina de correspondencia realiza la trazabilidad de recepción y distribución de documentos recepcionados en la oficina de correspondencia conforme a lo definido en los  los  Procedimientos GD-PR-07, GD-PR-08, GD-PR-09 para no incurrir en incumplimientos de términos de respuesta</t>
  </si>
  <si>
    <t>Reporte diario de corresponencia 
 GD-F-03 Formato de resgistro y radicación de correspondencia enviada,  plataforma de Compañía de mensajeria</t>
  </si>
  <si>
    <t>Posibilidad de Interrupción del servicio que afecte la infraestructura tecnológica de la entidad.</t>
  </si>
  <si>
    <t xml:space="preserve">Posiblidad de Bloqueo de los sistemas de información, equipos de computo  por desactualización Tecnológica </t>
  </si>
  <si>
    <t>Posibilidad de Pérdida de credibilidad del Hospital por divulgación en medios de comunicación de información que no corresponde a la realidad de la institución.</t>
  </si>
  <si>
    <t>Inconvenientes de configuración y direccionamiento.
Cortes de fibra optica
Mantenimiento de las redes y equipos
Daños en el datacenter.
 falta de espacio para salvaguardar informacion.  
 La Interrupción del servicio de Internet por parte del Proveedor de Servicios de Internet.
 Daños en la infraestructura de cableado externo.
 implementación de nuevas tecnologías.
 terremoto, inundación o Incendio
Bloqueo de hardware y software</t>
  </si>
  <si>
    <t xml:space="preserve">Evolución y mejora continua de la tecnologia en cuanto a Hardware y Software.
Falta de contrato de mantenimiento de software  Falta de contrato de mantenimiento de hardware
No existe proveedor q de soporte o mantenimiento en HW o SW.   
Cambios en la normatividad que obligue a realizar grandes actualizaciones. </t>
  </si>
  <si>
    <t xml:space="preserve">Entrega de informacion no autorizado por gerencia, La negligencia de los medios de comunicación en la tarea de verificar la información reportada y material audiovisual divulgado. Falta de imparcialidad en la información emitida. Uso de las redes sociales para masificar informacion falsa y no oficial por parte de la comunidad </t>
  </si>
  <si>
    <t>Fallas Tecnológicas</t>
  </si>
  <si>
    <t>Sistemas</t>
  </si>
  <si>
    <t>Comunicaciones</t>
  </si>
  <si>
    <t>El técnico de TI ejecuta, según cronograma, los mantenimientos preventivos para equipos de computo de acuerdo a lo establecido en el Procedimiento mantenimiento preventivo para equipos de computo y comunicación S-PR-10 a través del formato S-F-04 Reporte dr mantenimientos preventivos</t>
  </si>
  <si>
    <t>Cronograma de mantenimiento preventivo, Formato reporte de mantenimiento preventivo S-F-04-, Circulares, Indicador 1224 Procentaje Mantenimientos Preventivos</t>
  </si>
  <si>
    <t>El Asesor de Desarrollo de servicios y el Profesional de TI realizan la supervisión a los contratos firmados que tiene la institución con proveedores de servicio de canal dedicado de internet a fin de que se garantize la conectividad en 99,7%, Contrato sistemas de información Servinte, Daruma, Sicof y Agility, Contrato de servicio de correo electrónico y página web a través de informes de supervisión</t>
  </si>
  <si>
    <t>Contratos firmados con los proveedores 
Informes de supervisión</t>
  </si>
  <si>
    <t>El profesional de TI y Técnico de TI según necesidad, realizan trazabilidad de los tiempos de uso y las actualizaciones de los equipos a través de las Hojas de vida de equipo y hoja de vida de sistemas de información a través de los formatos S-F-23 Inventario de servidores virtuales y S-F-48 formato inventario</t>
  </si>
  <si>
    <t>S-F-06 Hojas de vida de computo y comunicaciones
S-F-23 Formato inventario servidores virtuales
S-F-48 formato inventario</t>
  </si>
  <si>
    <t>El Asesor de Desarrollo de Servicios y el profesional de TI realizan la supervisión a los contratos firmados que tiene la institución de soporte de los sistemas de información, contratos de compra de equipo para renovación, Contratos de repuestos a través de los informes de supervisión</t>
  </si>
  <si>
    <t>Contratos de soporte sistemas de información Servinte, Daruma, Sicof y Agility, Contrato de servicio de correo electrónico y página web  y Contratos de compra
Informes de supervisión</t>
  </si>
  <si>
    <t>El líder de comunicaciones verifica que  la divulgación de comunicados de prensa en medios de comunicación externos sea acorde con la información emitida y lo aprobado por la institución según lo establecido en el Procedimiento  Divulgación de información a través de comunicado de prensa CO-PR-06 v3 mediante el formato CO-F-07</t>
  </si>
  <si>
    <t>CO-F-07 Comunicado de prensa, Print evidencia de publicación en medios de comunicación, oficio de rectificación.(en caso que aplique )</t>
  </si>
  <si>
    <t>El líder de comunicaciones aprueba las comunicaciones internas emitidas a través de boletin institcional, carteleras, comunicados, circulares, correos electrónicos, altavoces, fondos de escritorio de acuerdo a lo establecido en el numeral 8.1 comunicación interna en Manual de uso de medios de comunicación CO-M-01</t>
  </si>
  <si>
    <t>Formato CO-F-03 publicación de contenidos de Altavoz CO-F-04 Programación Mensajes institucionales en Altavoz
CO-F-02 Solicitud de piezas comunicativas</t>
  </si>
  <si>
    <t>Semestral</t>
  </si>
  <si>
    <t xml:space="preserve">Actualizar procedimiento CO-PR-06 divulgación de información a través de comunicado de prensa </t>
  </si>
  <si>
    <t xml:space="preserve">líder de Comunicaciones </t>
  </si>
  <si>
    <t>Actualizar manual C0-M-01 MANUAL DE USO DE MEDIOS DE COMUNICACIÓN (NUMERALES DEL 8 AL 9)</t>
  </si>
  <si>
    <t>Posibilidad de presentarse Falla  en los equipos biomédicos asociados a operación indebida</t>
  </si>
  <si>
    <t>GESTIÓN TECNOLÓGICA</t>
  </si>
  <si>
    <t>No adherencia a las buenas practicas para el manejo de los equipos biomedicos 
Manipulación inadecuada de equipos</t>
  </si>
  <si>
    <t xml:space="preserve">No  identificacion de las causas externas
Fallas en el suministro de energía de la red principal (Electrificadora) </t>
  </si>
  <si>
    <t xml:space="preserve">El líder de Biomédica ejecuta el programa de capacitación  de tecnología biomédica conforme al cronograma definido en el formato l IB-F-21 cronograma de capacitaciones de tecnología Biomédica , o bien al personal nuevo de la institución o según necesidad, en acompañaimiento permanente de Talento humano, dejando como evidencia de todas las capacitaciones en el  formato TH-F-15 Asistencia de colaboradores a capacitación y/o induccción
</t>
  </si>
  <si>
    <t xml:space="preserve">IB-F-21 cronograma de capacitaciones de tecnología Biomédica
TH-F-15 Asistencia de colaboradores a capacitación y/o induccción.
</t>
  </si>
  <si>
    <t>El líder de Biomédica mensualmente alimenta el indicador 549 Proporción de fallas asociadas a la inadecuada manipulación del equipo a través del software Daruma</t>
  </si>
  <si>
    <t>correctivo</t>
  </si>
  <si>
    <t>Indicador 549 Proporción de fallas asociadas a la inadecuada manipulación del equipo a través del software Daruma</t>
  </si>
  <si>
    <t>El técnico biomédico realiza rondas de lunes a viernes  en los servicios a fin de identificar novedades en equipos y clasificar los requierimientos conforme lo establece el IB-PR-11 Procedimiento daño de equipo biomedico por mala manipulacion, mediante el formato IB-F-05 Reporte diario de fallas de equipo biomédico</t>
  </si>
  <si>
    <t>Reporte diario de fallas equipo Biomédico IB-F-05.</t>
  </si>
  <si>
    <t>GESTION SERVICIOS DE APOYO</t>
  </si>
  <si>
    <t>Posibilidad de afectación en la prestacion del servicio  por el No cumplimiento de  las acciones establecidas  para evaluar la gestión del tercerizado.</t>
  </si>
  <si>
    <t>No adherencia a protocolos y manuales institucionales
'Mejoras infraestructura,proyectos de dotacion hospitalaria</t>
  </si>
  <si>
    <t>El líder de Servicios de apoyo y los apoyos administrativos, de acuerdo al planeador o cronograma establecido, realizan el seguimiento a los servicios tercerizados a través de los formatos INT-F-10 Servicio de Alimentación  - Resumen por área INT - F-15  lista de chequeo alimentación ; INT-F-06- Lista chequeo aseo y desinfección; INT-F-07 Lista chequeo seguridad y vigilancia; INT-F-14- Control de recorrido prendas limpias - servicio de lavanderia INT- F-16 lista de chequeo de ropa hospitalaria, conforme a lo establecido en el procedimiento INT-PR-02 Seguimiento al Servicio de Seguridad y Vigilancia, Aseo y Desinfección, Alimentación y lavandería</t>
  </si>
  <si>
    <t xml:space="preserve">Informe mensual de actividades por cada Contratista y certificación de cumplimiento de actividades contractuales emitida por el apoyo a la interventoria, Acta de Compromisos (cuando se evidencian hallazgos en el seguimiento), Listas de Chequeo INT-F-10,  INT - F-15, INT-F-06; INT-F-07; INT-F-14, INT- F-16; </t>
  </si>
  <si>
    <t>El líder de Servicios de Apoyo de acuerdo a periodicidad según ficha técnica realiza medición de los indicadores del proceso en modulo Daruma</t>
  </si>
  <si>
    <t>Indicadores 1335, 1317, 1318, 
1611, 1610, 1609, 1328</t>
  </si>
  <si>
    <t>Posibilidad de sanciones disciplinarias por no ejecutar el Plan de Mantenimiento</t>
  </si>
  <si>
    <t xml:space="preserve">Posibilidad de fallas a infraestructura, equipos industriales y/o mobiliario </t>
  </si>
  <si>
    <t>No ejecutar los mantenimiento programados
No realizar la reposición de equipos
'Falta de recursos económicos</t>
  </si>
  <si>
    <t>Falta de mantenimiento</t>
  </si>
  <si>
    <t>GESTION DE MANTENIMIENTO</t>
  </si>
  <si>
    <t xml:space="preserve">El líder de mantenimiento elabora y ejecuta el plan de mantenimiento preventivo de acuerdo a lo establecido en el  Procedimiento Mantenieminto Preventivo a la Infaestructura y Dotación MAN-PR-01 y según el cronograma, dejando registro en el formato MAN-F-17 Reprote de mantenimiento y los informes a los entes de control internos y externos. </t>
  </si>
  <si>
    <t>Cronograma de mantenimiento formato de secreatria de salud, reporte de mantenimiento MAN-F-17, lista de chequeo mantenimiento preventivo  MAN-F-10, hoja de vida equipo MAN-F-14, bitacora reporte de mantenimiento MAN-F-19, informe seguimiento semestral sobre ejecucion del plan de mantenimiento hospitalario.</t>
  </si>
  <si>
    <t>El líder de mantenimiento y técnicos  según cronograma,  aplica lo establecido en el  Procedimiento Mantenieminto Preventivo a la Infaestructura y Dotación Hospitalaria MAN-PR-01 a fin de minimizar el fallo en los equipos a través del formato MAN-F-22 reporte de solicitudes de actividades de mantenimiento correctivos y asistenciales</t>
  </si>
  <si>
    <t>Formatos MAN-F-22 reporte de solicitudes de actividades de mantenimiento correctivos y asistenciales 
Indicador 586 Ejecutar actividades de mantenimiento correctivo
585 Ejecutar actividades de Mantenimiento preventivo</t>
  </si>
  <si>
    <t>Posibilidad de Incumplimiento de Términos Legales frente a la Acción de Tutela</t>
  </si>
  <si>
    <t>Posibilidad de inicio de acciones consitucionales por extemporaneidad en la emision de respuestas a los derechos de petición conforme a la normatividad vigente</t>
  </si>
  <si>
    <t>Vencimiento de términos
Entrega tardía de la respuesta por parte del área involucrada</t>
  </si>
  <si>
    <t xml:space="preserve">Entrega tardia del proyecto de respuesta en los diferentes servicios o áreas a las cuales se deriva las peticiones
Peticiones incompletas, confusas, irrespetuosas, Falta de trazabilidad a Matriz Derechos de Petición
inconsistencias en información de matriz Derechos de petición con documentos físicos  </t>
  </si>
  <si>
    <t>GESTION JURIDICA</t>
  </si>
  <si>
    <t>El abogado asignado al caso y cuando aplique, realiza las gestiones necesarias en las áreas correspondientes para elaborar respuesta y presentarla en los téminos concedidos por el despacho, conforme a lo establecido en el procedimiento OAJ-PR-02 Contestación Acción de Tutela, así como su trazabilidad la realiza a través de la matriz OAJ-F-08 Registro de Acciones de Tutela</t>
  </si>
  <si>
    <t>OAJ-F-08 Registro de acciones de tutela
Informe trimestral presentado a Gerencia sobre el tramite de las acciones de tutela.</t>
  </si>
  <si>
    <t>El abogado designado por la oficina jurídica lleva trazabilidad diaria a través de la Matriz derechos de petición oficina Jurídica OAJ-F-07, frente a los términos de respuesta a derechos de petición de acuerdo a lo establecido en el procedimiento Respuesta a peticiones  OAJ-PR-17 y en la normatividad vigente</t>
  </si>
  <si>
    <t>Matriz derechos de petición oficina jurídica OAJ-F-07, informe mensual PQRSD</t>
  </si>
  <si>
    <t>GESTION DE INVESTIGACION E INNOVACION</t>
  </si>
  <si>
    <t>Posibilidad de pérdida de convenios docencia servicio por no cumplimiento de las actividades y obligaciones conjuntas de docencia-servicio</t>
  </si>
  <si>
    <t>Posibilidad de detrimento de la calidad formativa por falta de supervisión de los Syllabus de rotación y planes de actividades</t>
  </si>
  <si>
    <t>Ausencia de seguimiento efectivo al cumplimiento de los convenios docencia - servicio</t>
  </si>
  <si>
    <t>Falta de seguimiento y supervisión
Incumplimiento a lineamientos normativos</t>
  </si>
  <si>
    <t>El coordinador de Gestión Académica realiza verificación semestral de cumplimiento de requisitos de los convenios suscritos mediante el formato GAC-F-11 y cumplimento de pólizas mediante el formato GAC-F-02 atendiendo lo descrito en la actividad 3 del  Procedimiento GAC-PR-03  verificación de pólizas de convenios Docencia Servicio</t>
  </si>
  <si>
    <t>Listado de convenios vigentes, Lista de chequeo convenios GAC-F-11 durante el periodo evaluado, Lista chequeo verificacion de pólizas de convenios Docencia Servicio GAC-F-02.</t>
  </si>
  <si>
    <t>El coordinador de Gestión Académica elabora informe trimestral de supervisión a los syllabus de rotación y planes de actividades, de acuerdo a lo establecido en el procedimiento GAC-PR-02  Supervisión del personal en entrenamiento para posterior presentación en comités de docencia-servicio Institucional e Interinstitucional</t>
  </si>
  <si>
    <t>Informes de supervisión de Syllabus de Rotación y planes de activides
Actas de comités de docencia-servicio institucional e interinstitucional</t>
  </si>
  <si>
    <t>DIRECCIONAMIENTO ESTRATEGICO Y HUMANIZACION</t>
  </si>
  <si>
    <t xml:space="preserve">Posibilidad de sanciones Administrativas y disciplinarias debido al incumplimiento de las metas establecidas frente a la planeación estratégica por falta de seguimiento </t>
  </si>
  <si>
    <t>Inadecuada gestión en el cumplimiento de metas.</t>
  </si>
  <si>
    <t>El profesional de Planeación realiza seguimiento a Planes operativos, trimestralmente mediante el  Formato OADS-F-03 Plan Operativo por Procesos y utilizando la Herramienta Formato OADS-F-35 Matriz seguimiento indicadores Plan de Desarrollo, si se requiere se generan actas de compromisos en formaro CA-F-18</t>
  </si>
  <si>
    <t xml:space="preserve">Actas de reunion de compromisos generados, cuando aplique
Formatos OADS-F-35 Matriz de segumiento indicadores plan de Desarrollo
Formato OADS-F-03 Plan Operativo por Procesos </t>
  </si>
  <si>
    <t>Realizar Actualización del procedimiento OADS-PR-07 Elaboración Plan Operativo Anual de Procesos donde incluya el seguimento de loa POA</t>
  </si>
  <si>
    <t>Planeación</t>
  </si>
  <si>
    <t>Procedimiento Actualizado</t>
  </si>
  <si>
    <t>Posibilidad de sanciones debido al   reporte extemporaneo de información legal a entes de inspeccion vigilancia y control frente a Resolución 408 de 2018 (indicadores 2-Pamec y 10-Circular Única), Resolución 256 de 2016 y Decreto 2193 tabla de calidad</t>
  </si>
  <si>
    <t>Posibilidad de presentar desactualización documental por no generar las alertas, creación de tareas y mecanismos de acuerdo a la norma fundamental y lineamientos del modulo de documentos de Daruma</t>
  </si>
  <si>
    <t>No oportunidad en el reporte  de la información.
'Fallas en los sistemas de informacion frente al cumplimiento de los requisitos de las plataformas de reporte.</t>
  </si>
  <si>
    <t>No aplicación de las mecanismos de control establecidos para asegurar la actualizacion del sistema de gestion de calidad.
'Fallas en los sistemas de informacion frente a la consulta y cargue de los documentos</t>
  </si>
  <si>
    <t>Calidad</t>
  </si>
  <si>
    <t>El líder de unidad de análisis estadistica realiza seguimiento trimestral a la gestión de indicadores conforme a lo establecido en el procedimiento [OADS-PR-01] Gestión y Seguimiento de Indicadores - V4 a través de informe trimestral de reporte de gestión de indicadores</t>
  </si>
  <si>
    <t>Informe trimestral de indicadores, Informe de produccón y de calidad</t>
  </si>
  <si>
    <t>El profesional Universitario de Calidad notificará vía correo electrónico a los responsables de reporte externos, aplicables a desarrollo de servicios, con 5 días de anticipación a la fecha de reporte de acuerdo a la periodicidad establecida</t>
  </si>
  <si>
    <t>Listados de reportes aplicables a desarrollo de servicios, Correos electrónicos, soporte de Cargue exitoso.</t>
  </si>
  <si>
    <t xml:space="preserve">El líder de procesos realiza seguimiento mensual al estado de los documentos de la institución a fin de emitir alertas a los procesos en los que esté próximo a vencerse alguno de ellos conforme a lo establecido en el procedimiento CA-PR-06 Control de Documentos V8
</t>
  </si>
  <si>
    <t>Listado Maestro de Documentos CA-F-00
Informe mensual  seguimiento frente a la actualizacion y/o elaboracion documentos DARUMA
Corrreos electrónicos de alerta y documentos vencidos</t>
  </si>
  <si>
    <t>El líder de procesos continuamente valida y verifica la estructura de los documentos  de acuerdo a los  lineamientos definidos en la norma fundamental CA-M-00, mediante las notas realizadas al estado del documento en Daruma</t>
  </si>
  <si>
    <t>Reportes de notas realizadas en Daruma y/o Pantallazo de las anotaciones de la revision documental en Daruma</t>
  </si>
  <si>
    <t>Realizar seguimiento al reporte de Información legal priorizada a las plataformas  por los entes de inspeccion, vigilancia y control,  Resolución 408 de 2018 (indicadores 2 y 10), Resolución 256 de 2016 y Decreto 2193 tabla de calidad</t>
  </si>
  <si>
    <t>Profesional universitario calidad
Lider reponsable reporte información
Líder Unidad de Análisi Estadística</t>
  </si>
  <si>
    <t>Según fuente de información:
Número de reportes aplciables a Desarrollo de Servicios realizados en el periodo / Total reportes aplicables a Desarrollo de Servicios en el periodo x 100</t>
  </si>
  <si>
    <t>GESTION DEL TALENTO HUMANO</t>
  </si>
  <si>
    <t>Posibilidad de trámites administrativos y costos adicionales innecesarios debido a Liquidación erronea de la nómina</t>
  </si>
  <si>
    <t>Posibilidad de pagos indebidos
o detrimento Patrimonial por aprobación de solicitudes de libranzas y descuentos por nómina que no cumplan con los requisitos exigidos.</t>
  </si>
  <si>
    <t>Posibilidad de incumplimiento de los objetivos de los procesos por falta
de competencia del personal debido a un inadecuado proceso de inducción específica</t>
  </si>
  <si>
    <t>La entidad dentro de su sitsema de información, no cuenta con procesos articulados y oportunos que permitan realizar cruces de informacion para generar la nómina  de manera confiable y oportuna
Legislación vigente</t>
  </si>
  <si>
    <t>Incumplimiento del procedimiento para laautorizacion de libranzas TH-PR-13</t>
  </si>
  <si>
    <t>1. Perfiles con definición general en el
M anual de funciones o anexo de perfiles
2. Desconocimiento del personal que
ingresa  a la institución
3. Inadecuada entrega de cargos por parte
del personal saliente
4. Incumplimiento a la realización de inducción específica según procedimiento TH-PR-01</t>
  </si>
  <si>
    <t>La profesional de nómina verifica, una vez surja el requerimiento, el cumplimiento de requisitos exigidos para autorización de libranzas y créditos y mensualmente aplica el repectivo descuento de nómina de acuerdo a la factura emitida por la entidad financiera aplicando lo establecido en el Procedimiento Autorización de Libranzas y Créditos TH-PR-13  a través del Formato de control de Autorizaciones de Libranzas y Creditos TH-F-17</t>
  </si>
  <si>
    <t>Formato de control de Autorizaciones de Libranzas y Creditos TH-F-17, Nómina mensual Individual del personal con descuento por libranzas, Factura o Cuenta de Cobro de las entidades comerciales y bancarias con las se tiene convenio</t>
  </si>
  <si>
    <t>La persona delegada en Talento Humano solicita el  diligenciamiento del formato TH-F-71 compromiso de Inducción y re-inducción,  cada vez que ingrese una persona a laborar en la entidad</t>
  </si>
  <si>
    <t>Formatos diligenciados TH-F-71</t>
  </si>
  <si>
    <t>La  persona delegada en Talento Humano  realiza seguimiento mensual de las inducciones presentadas, en la base de datos TH-F-75</t>
  </si>
  <si>
    <t xml:space="preserve">Base de datos para registro del personal nuevo TH-F-75 y el formato TH-F35 formato de inducción y reinducción en el puesto de trabajo. </t>
  </si>
  <si>
    <t>Mensualmente la profesional de nómina genera reporte preliminar en el sistema y el líder de talento humano revisa nómina antes de generar archivos planos para enviar a tesoreria conforme indica el Procedimiento TH-PR-20 Liquidación de Nómina, reportes generados por medio del Software utilizado Ada Sicof</t>
  </si>
  <si>
    <t xml:space="preserve">Reporte de Nómina, Reporte de novedades, reporte magnetico para giro del banco, soportes de Liquidación y Pago </t>
  </si>
  <si>
    <t xml:space="preserve">APOYO DE SERVICIOS DE SALUD </t>
  </si>
  <si>
    <t>Consulta Externa</t>
  </si>
  <si>
    <t xml:space="preserve">Posibilidad de insastisfacción del usuario, e incremento de PQRS por falta de acceso en la asignación de citas en consulta especializada en las especialidades de Endocrinología, Neurocirugía, Urología, Anestesia manejo del dolor, Neuropediatría, </t>
  </si>
  <si>
    <t>Alta demanda
Atención de usuarios de todo el departamento y departamentos circunvencinos, limitación en la red de las EPS, Preferencia del usuario por la isntitución</t>
  </si>
  <si>
    <t xml:space="preserve">El Coordiandor Apoyo de Servicios de Salud de manera trimestral realiza validación a la demanda insatisfecha de las especialidades  consulta especializada  de Endocrinología, Neurocirugía, Urología, Anestesia manejo del dolor, Neuropediatría, </t>
  </si>
  <si>
    <t xml:space="preserve">Informe de demanda instisfecha </t>
  </si>
  <si>
    <t xml:space="preserve">Solicitar agendas adicionales de  las especialidades  consulta especializada  de Endocrinología, Neurocirugía, Urología, Anestesia manejo del dolor, Neuropediatría, con el fin de diminuir la demanda insatisfecha </t>
  </si>
  <si>
    <t>El Coordiandor Apoyo de Servicios de Salud</t>
  </si>
  <si>
    <t xml:space="preserve">Numero de agendas adicionales de las especialidades de  consulta especializada  de Endocrinología, Neurocirugía, Urología, Anestesia manejo del dolor, Neuropediatría, </t>
  </si>
  <si>
    <t>Posibilidad de incumplimiento de los objetivos misionales y metas debido a la falta de identificación, análisis y seguimiento de indicadores</t>
  </si>
  <si>
    <t>Posibilidad de desviación en la prestación del servicio por la no actualización o ausencia de protocolos, planes de cuidado, manuales, procedimientos, formatos</t>
  </si>
  <si>
    <t>ENFERMERIA</t>
  </si>
  <si>
    <t>Falta de capacitación, Falta de adherencia, Desmotivación</t>
  </si>
  <si>
    <t>Debilidades de seguimiento y control por parte de los lideres de proceso en la actualización de documentos</t>
  </si>
  <si>
    <t>El líder de la unidad estadistica valida el reporte mensualmente y trimestralmente el anaisis y los planes de mejora de los indicadores de los procesos</t>
  </si>
  <si>
    <t>Informe de indicadores</t>
  </si>
  <si>
    <t xml:space="preserve">El profesional de procesos y procedimientos de la la oficina de calidad validad mensualmente el estado de los documentos del proceso </t>
  </si>
  <si>
    <t>Informe de estado de procesos</t>
  </si>
  <si>
    <t>Informe de actualización de guias de practica clinica</t>
  </si>
  <si>
    <t>Líder Procesos y Procedimientos</t>
  </si>
  <si>
    <t>Correos electrónicos enviados</t>
  </si>
  <si>
    <t>Posibilidad de desviación en la prestación del servicio por la no actualización o ausencia de protocolos, guías, procedimientos, formatos</t>
  </si>
  <si>
    <t>Gestión Quirúrgica</t>
  </si>
  <si>
    <t>GESTIÓN QUIRÚRGICA</t>
  </si>
  <si>
    <t>El referente de procesos prioritarios valida la actualización de las guias de practica clinica de los procesos</t>
  </si>
  <si>
    <t xml:space="preserve">Posibilidad de inadecuada identificacción de necesidades de medicamentos, dispositivos medicos,  a causa de un ineficiente analsis de consumos historicos </t>
  </si>
  <si>
    <t>Posibilidad de indecuada recepción tecnicoadministrativa de medicamentos, dispositivos medicos, materias primas, material de envasey gases medicinales por falta de adherencia al procedimiento SF-PR-28</t>
  </si>
  <si>
    <t>Posibilidad de inadecuado almacenamiento de medicamentos y  dispositivos medicos por falta de adherencia a la resolución 1403 de 2007</t>
  </si>
  <si>
    <t>ineficiente analsis de consumos historicos 
Falta de adherencia al procedimiento SF-PR-23</t>
  </si>
  <si>
    <t>Falta de adherencia al procedimiento SF-PR-28</t>
  </si>
  <si>
    <t>Falta de adherencia al procedimiento SF-PR-04</t>
  </si>
  <si>
    <t>Falta de adherencia al procedimiento SF-PR-01</t>
  </si>
  <si>
    <t xml:space="preserve"> falta de adherencia al procedimiento SF-PR-23</t>
  </si>
  <si>
    <t>SERVICIO FARMACEUTICO</t>
  </si>
  <si>
    <t xml:space="preserve">El director tecnico de gestion farmaceutica determina las necesidades del producto  a traves del listado basico  institucional (Servinte) y el historico de consumos y solicita los medicamntos, dispositivos mediscos, teniendo en cuenta los  formatos ESTUDIO PREVIO DE CONVENIENCIA Y OPORTUNIDAD – REQUERIMIENTOS, SUBASTA INVERSA O CONVOCATORIA PUBLICA C-F-31 Evaluación Técnica Definitiva
</t>
  </si>
  <si>
    <t xml:space="preserve"> Listado basico  institucional (Servinte)
Relación contratos del periodo evaluado, C-F-28 Estudio previo de conveniencia y oportunidad, C-F-31 Evaluación Técnica Definitiva
</t>
  </si>
  <si>
    <t>El  regente de bodega, operario de mantenimiento, jefe de control de calidad de aire medicinal, verifica las condiciones de medicamentos, dispositivos medicos, materias primas, material de envasey gases medicinales a traves de los formatos SF-F-123, SF-SAM-F-47, SF-F-124,-SF-F-26,</t>
  </si>
  <si>
    <t>SF-F-123,  VERIFICACIÓN DE CONDICIONES DEL TRANSPORTE A LA ENTREGA DE PEDIDOS DE PROVEEDORES
 SF-SAM-F-47,LISTA DE CHEQUEO DE TRANSPORTE DE GASES MEDICINALES 
SF-F-124,  LISTA DE CHEQUEO PARA NUTRICIONES PARENTERALES
SF-F-26,  ACTA DE RECEPCION TECNICO ADMINISTRATIVA</t>
  </si>
  <si>
    <t>La enfermera jefe durante la primera semana de cada mes verifica el estado actual de los medicamentos, dispositivos medicos (fecha de vencimiento, lote, y cantidad), la cual queda registrada en el formato SF-F-36 Y SF-F-38, teniendo en cuenta el procedimiento TRA-PR-53</t>
  </si>
  <si>
    <t>SF-F-36  INVENTARIO CARRO DE PARO
SF-F-38 LISTADO DE RESERVA AUTORIZADA DE MEDICAMENTOS Y DISPOSITIVOS MÉDICOS PARA SERVICIOS</t>
  </si>
  <si>
    <t xml:space="preserve">Los regentes y tecnologos administrativos realizan los inventarios aleatorios mensualmente a traves del formato SF-F-58 "Control de inventarios y fechas de vencimiento", y los medicamentos y disposiivos medicos y notifica  a los proveedores respectivos para su devolución con el formato SF-F-23 DEVOLUCION DE MERCANCIA A PROVEEDORES
</t>
  </si>
  <si>
    <t>SF-F-58 "Control de inventarios y fechas de vencimiento"
Correo electronico de notificación de devolución de medicamentos y / o dispositivos medicos
 SF-F-23 DEVOLUCION DE MERCANCIA A PROVEEDORES</t>
  </si>
  <si>
    <t>Posibilidad de perdida de credibilidad institucional por la insatisfacción del usuario en la atención</t>
  </si>
  <si>
    <t>SISTEMA DE INFORMACION Y ATENCION AL USUARIO</t>
  </si>
  <si>
    <t xml:space="preserve">Ampliacion de la infraestructura, causa incomodidad en los usuarios en cuanto acceso a la institución
El personal con el que cuenta el proceso no cubre los requerimientos a las necesidades de la poblaciòn atentida </t>
  </si>
  <si>
    <t xml:space="preserve">Estandarización del proceso y los continuos cambios de los procedimientos para tramitar respuesta.
Falta de compromiso del proceso implicado en la queja.
Incumplimiento de la normatividad </t>
  </si>
  <si>
    <t>El equipo de SIAU  mide la  satisfacción según muestra definida en el instructivo SIAU-INS-01 y según lo indicado en el Procedimiento SIAU-PR-10 Evaluación de la Satisfacción del usuario, aplicando las encuestas de evaluación de satisfacción a los usuarios en formato SIAU-F-25</t>
  </si>
  <si>
    <t>Muestra definida según intructivo SIAU-INS-01 
Consolidado de encuestas en excel 
Informe mensual de satisfacción</t>
  </si>
  <si>
    <t xml:space="preserve">Actualizar el Procedimiento SIAU-PR-10 Evaluación de la Satisfacción del usuario </t>
  </si>
  <si>
    <t xml:space="preserve">Coordinador Apoyo Servicios de Salud </t>
  </si>
  <si>
    <t xml:space="preserve">El lider del proceso involucrado, así como el líder de la oficina de SIAU y jurídica deberán dar respuesta a la queja instaurada según el trámite y tiempos de acuerdo a la resolucion 194 de 2018.
</t>
  </si>
  <si>
    <t xml:space="preserve">Matriz SIAU-F-13 seguimiento quejas y reclamos por servicio y por factor de caldiad 
Indicador 446 Tiempo  promedio de respuesta a quejas de los usuarios </t>
  </si>
  <si>
    <t>Diseñar, e implementar  formato para el  seguimiento y trazabilidad a los tiempos de respuesta estableccidoes en la resolución 194 de 2018</t>
  </si>
  <si>
    <t xml:space="preserve">Matriz de seguimiento </t>
  </si>
  <si>
    <t>Posibilidad de incumplimiento en reporte oportuno, identificación, análisis y seguimiento de indicadores</t>
  </si>
  <si>
    <t>Posibilidad de desviación en la prestación del servicio por la no actualización o ausencia de protocolos, guías, procedimientos, formatos, manuales</t>
  </si>
  <si>
    <t>Falta de capacitación, Falta de adherencia, Falta horas administrativas para reporte</t>
  </si>
  <si>
    <t xml:space="preserve">Debilidades de seguimiento y control por parte de los lideres de proceso en la actualización de documentos
Falta de claridad en la política de uso de documentos a utilizar
Falta de horas administrativas para actualizar y socializar </t>
  </si>
  <si>
    <t>Unidad de Cuidados Intensivos Neonatal, Adultos y Pediátrica</t>
  </si>
  <si>
    <t>UNIDAD DE CUIDADOS INTENSIVOS</t>
  </si>
  <si>
    <t>Gestión Clínica</t>
  </si>
  <si>
    <t>GESTIÓN CLÍNICA</t>
  </si>
  <si>
    <t>El líder de unidad de analisis estadistico valida el reporte mensulamente, analisis y planes de mejora (trimestralmente) de los indicadores asociados al proceso.</t>
  </si>
  <si>
    <t>Informe reporte mensual de indicadores
Informe trimestral de analisis y planes de mejora.</t>
  </si>
  <si>
    <t>Posibilidad de incumplimiento de los objetivos misionales y metas del proceso debido a la falta de identificación, análisis y seguimiento de indicadores</t>
  </si>
  <si>
    <t>Posibilidad de desviación en la prestación del servicio por la no actualización o ausencia de protocolos, guías, procedimientos, formatos, manuales, guías</t>
  </si>
  <si>
    <t>Rotación de talento humano</t>
  </si>
  <si>
    <t>URGENCIAS</t>
  </si>
  <si>
    <t>Urgencias</t>
  </si>
  <si>
    <t>Posibilidad de no ejecución de las acciones individuales por 
no identificación de eventos de interés de salud pública de acuerdo a la normatividad vigente</t>
  </si>
  <si>
    <t>Fallas en el sistema interno y externo (SIANIESP)
Errores en el diligenciamiento en la historia Clínica
Insufieciencia de personal para la busqueda activa de eventos</t>
  </si>
  <si>
    <t>EPIDEMIOLOGÍA Y SALUD PÚBLICA</t>
  </si>
  <si>
    <t>Los enfermeros de salud pública diariamente realizan la busqueda de eventos a fin de identificarlo, notificarlo y realizar las acciones individuales para cada evento de acuerdo a lo establecido en el procedimiento VSP-PR-10 Búsqueda activa insititucional de eventos de interés de salud pública a través del formato  VSP-F-63 Búsqueda Activa Mensual</t>
  </si>
  <si>
    <t>Formato VSP-F-63 Búsqueda Activa Mensual</t>
  </si>
  <si>
    <t>Gestión</t>
  </si>
  <si>
    <t>Gestion</t>
  </si>
  <si>
    <t>Operacional</t>
  </si>
  <si>
    <t>Sanciones administrativas</t>
  </si>
  <si>
    <t xml:space="preserve">Pérdida de credibilidad y confiabilidad de la OCI y Desviación  del sistema de control interno  </t>
  </si>
  <si>
    <t>Sanciones por entes de control</t>
  </si>
  <si>
    <t xml:space="preserve">sanciones por entes de vigilancia y control </t>
  </si>
  <si>
    <t>Sanciones por incumplimiento</t>
  </si>
  <si>
    <t xml:space="preserve"> Pérdida de recursos económicos y sanciones</t>
  </si>
  <si>
    <t xml:space="preserve">Sanciones </t>
  </si>
  <si>
    <t xml:space="preserve">Sanciones de los entes de control </t>
  </si>
  <si>
    <t>Iincapacidad financiera</t>
  </si>
  <si>
    <t>Sanciones</t>
  </si>
  <si>
    <t xml:space="preserve"> sanciones disciplinarias y pecunaria</t>
  </si>
  <si>
    <t>Pérdida económica</t>
  </si>
  <si>
    <t>Detrimento patrimonial, procesos disciplinarios,</t>
  </si>
  <si>
    <t xml:space="preserve">Sanciones Disciplinarias, Pecuniarias </t>
  </si>
  <si>
    <t xml:space="preserve"> Sanciones fiscales, disciplinarios, penales y civiles</t>
  </si>
  <si>
    <t>Sanciones Disciplinarias, fiscales y penales,</t>
  </si>
  <si>
    <t>Afectación de la proyección del presupuesto</t>
  </si>
  <si>
    <t xml:space="preserve">Demoras en el perfeccionamiento del contrato </t>
  </si>
  <si>
    <t>Disminución en los ingresos</t>
  </si>
  <si>
    <t xml:space="preserve">No identificación de las causales de la glosa </t>
  </si>
  <si>
    <t xml:space="preserve">No reconocimiento de los servicios prestados </t>
  </si>
  <si>
    <t xml:space="preserve">Demora en el flujo de recursos </t>
  </si>
  <si>
    <t>Disminución en el flujo de recursos</t>
  </si>
  <si>
    <t>Pérdida de confiabilidad en la información</t>
  </si>
  <si>
    <t>Pérdida de cartera</t>
  </si>
  <si>
    <t>Generación de glosa o devolución de cuentas</t>
  </si>
  <si>
    <t xml:space="preserve">Generación de glosas o disminución de ingresos </t>
  </si>
  <si>
    <t xml:space="preserve"> Retraso en el pago de los servicios prestados </t>
  </si>
  <si>
    <t>No reconocimiento de la factura por parte de la ERP</t>
  </si>
  <si>
    <t>Pérdida de recursos económicos</t>
  </si>
  <si>
    <t xml:space="preserve">Incumplimiento de realizar Transferencias Documentales primarias </t>
  </si>
  <si>
    <t xml:space="preserve">Sanciones Disciplinarias, Penales y Administrativas </t>
  </si>
  <si>
    <t xml:space="preserve"> Interrupción del servicio </t>
  </si>
  <si>
    <t>Bloqueo de los sistemas de información</t>
  </si>
  <si>
    <t>Pérdida de credibilidad del Hospital</t>
  </si>
  <si>
    <t xml:space="preserve"> Falla  en los equipos biomédicos</t>
  </si>
  <si>
    <t>Daño del equipo biomédicos</t>
  </si>
  <si>
    <t xml:space="preserve">Posibilidad de presentarse  Daño del equipo biomedico por causas externas </t>
  </si>
  <si>
    <t>afectación en la prestacion del servicio</t>
  </si>
  <si>
    <t xml:space="preserve">Sanciones disciplinarias </t>
  </si>
  <si>
    <t xml:space="preserve">fallas a infraestructura, equipos industriales y/o mobiliario </t>
  </si>
  <si>
    <t>Incumplimiento de Términos Legales</t>
  </si>
  <si>
    <t>Inicio de acciones consitucionales</t>
  </si>
  <si>
    <t xml:space="preserve">Pérdida de convenios docencia servicio </t>
  </si>
  <si>
    <t>Detrimento de la calidad formativa</t>
  </si>
  <si>
    <t>Sanciones Administrativas y disciplinarias</t>
  </si>
  <si>
    <t xml:space="preserve">Desactualización documental </t>
  </si>
  <si>
    <t xml:space="preserve">Trámites administrativos y costos adicionales innecesarios </t>
  </si>
  <si>
    <t>Pagos indebidos
o detrimento Patrimonial</t>
  </si>
  <si>
    <t>Incumplimiento de los objetivos de los procesos</t>
  </si>
  <si>
    <t xml:space="preserve"> Insastisfacción del usuario, e incremento de PQRS </t>
  </si>
  <si>
    <t xml:space="preserve"> Incumplimiento de los objetivos misionales y metas</t>
  </si>
  <si>
    <t>Desviación en la prestación del servicio</t>
  </si>
  <si>
    <t>Incumplimiento de los objetivos misionales y metas</t>
  </si>
  <si>
    <t xml:space="preserve">Desviación en la prestación del servicio </t>
  </si>
  <si>
    <t>Inadecuada identificacción de necesidades de medicamentos, dispositivos medicos,</t>
  </si>
  <si>
    <t>Indecuada recepción tecnicoadministrativa de medicamentos, dispositivos medicos,</t>
  </si>
  <si>
    <t>Inadecuado almacenamiento de medicamentos y  dispositivos medicos</t>
  </si>
  <si>
    <t>Posibilidad de desabastecimiento de medicamentos y dispositivos medicos por falta de adherencia al procedimiento SF-PR-23</t>
  </si>
  <si>
    <t xml:space="preserve">Vencimiento de medicamentos y dispositivos medicos </t>
  </si>
  <si>
    <t xml:space="preserve">Posibilidad de vencimiento de medicamentos y dispositivos medicos por fata de adherencia al proedimieto SF-PR-01 </t>
  </si>
  <si>
    <t>Desabastecimiento de medicamentos   y dispositivos medicos</t>
  </si>
  <si>
    <t xml:space="preserve">Perdida de credibilidad institucional </t>
  </si>
  <si>
    <t xml:space="preserve"> Respuestas a quejas fuera de téminos</t>
  </si>
  <si>
    <t>Incumplimiento en reporte oportuno, identificación, análisis y seguimiento de indicadores</t>
  </si>
  <si>
    <t>no ejecución de las acciones individuales</t>
  </si>
  <si>
    <t>Procesos</t>
  </si>
  <si>
    <t xml:space="preserve">Verifican periodicamente el Manual de políticas contables  adoptado por la ESE, así como procedimientos asociados al proceso contable a fin de identificar si requieren actualización y socializarlos en los casos a que haya lugar </t>
  </si>
  <si>
    <t xml:space="preserve">contador </t>
  </si>
  <si>
    <t>Enero a diciembre</t>
  </si>
  <si>
    <t>Realizar conciliación con las áreas productoras de información financiera insumo para la elaboración de los estados financieros,</t>
  </si>
  <si>
    <t xml:space="preserve">Verificar la información reportada  y realizaran  conciliaciones relacionadas con deterioro de cartera, provisiones, depreciaciones de activos fijos  y bjas en cuentas, de acuerdo a lo establecido en la resolución 048 de 2021 </t>
  </si>
  <si>
    <t>Verificar que exista concordancia ente las cifras expuestas en los estados financieros y los saldos desagregados en las notas</t>
  </si>
  <si>
    <t>Coordinador de contratación</t>
  </si>
  <si>
    <t>Publicación en plataformas (CONTRALORIA, SECOP, PROCURADURIA) y página web (según la modalidad de contratación)</t>
  </si>
  <si>
    <t>Revisar los estudios de conveniencia y oportunidad que enmarcan el inicio de proceso y da aplicación a lo contemplado en el Manual de contratacion M-C-00</t>
  </si>
  <si>
    <t>Los supervisores de contratos</t>
  </si>
  <si>
    <t>Ingesa, designa y distribuye las glosas oficiadas para análisis y gesitón conforme a lo establecido en el procedimiento  AM-PR-04 Respuesta a Glosas y Devoluciones</t>
  </si>
  <si>
    <t>Coordinador de auditoría de cuentas médicas</t>
  </si>
  <si>
    <t>Realiza seguimiento al estado de los pagares suscritos, mediante el cobro persuasivo y la facturación radicada</t>
  </si>
  <si>
    <t>Realizar seguimiento al estado de los pagares suscritos, mediante el cobro persuasivo y la facturación radicada</t>
  </si>
  <si>
    <t>Técnico de cartera</t>
  </si>
  <si>
    <t xml:space="preserve">Realizar revisión mensual a la actualización de los archivos generados por auditoria de cuentas médicas a fin de registrar los valores aceptados después de la conciliación </t>
  </si>
  <si>
    <t xml:space="preserve">El profesional de Cartera realiza actualización diaria del excel con los ingresos recibidos para mantener la cartera actualizada según lo establecido en el Procedimiento CAR-PR-08 Registro de Ingresos </t>
  </si>
  <si>
    <t>Realizar seguimiento según necesidad a la  Presentación del formulario de acreencia correctamente radicado ante la EAPB</t>
  </si>
  <si>
    <t xml:space="preserve"> Líder de cartera</t>
  </si>
  <si>
    <t>Procedimiento actualizado</t>
  </si>
  <si>
    <t>Manual actualizado</t>
  </si>
  <si>
    <t>valida el reporte mensulamente, analisis y planes de mejora (trimestralmente) de los indicadores asociados al proceso.</t>
  </si>
  <si>
    <t xml:space="preserve">El líder de unidad de analisis estadistico </t>
  </si>
  <si>
    <t>Enviar Alertas del estado de los documentos por vencer</t>
  </si>
  <si>
    <t xml:space="preserve">Ralizar el seguimento de la publicación de contratos conforme a los términos establecidos en la resolución 173 de 2021 donde se adopta Manual de contratacion </t>
  </si>
  <si>
    <t>No aplicación de la  resolución 173 de 2021 donde se adopta Manual de contratación</t>
  </si>
  <si>
    <t xml:space="preserve">El coordinador de contratación, mensualmente raliza el seguimento de la publicación de contratos conforme a la resolución 173 de 2021 donde se adopta Manual de contratación </t>
  </si>
  <si>
    <t>el coordinador de contratación revisa los estudios de conveniencia y oportunidad que enmarcan el inicio de proceso y da aplicación a la resolución 173 de 2021 donde se adopta Manual de contratación</t>
  </si>
  <si>
    <t>Verificar que e estudio de conveniencia y oportunidad cumpla con el lleno de requisitos de su elaboración de acuerdo a lo establecido a la resolución 173 de 2021 donde se adopta Manual de contratación</t>
  </si>
  <si>
    <t>El técnico de contratación según necesidad realiza seguimiento a la firma de los contratos de acuerdo a lo establecido en la resolución 173 de 2021 donde se adopta Manual de contratación a través de de correos electrónicos</t>
  </si>
  <si>
    <t>SF-F-58 "Control de inventarios y fechas de vencimiento"</t>
  </si>
  <si>
    <t>Posibilidad de no conformidades por la utilización de formatos desactualizados por falta de adherencia a la norma fundamental.</t>
  </si>
  <si>
    <t>No aplicación de las mecanismos de control establecidos para asegurar la aplicación de formatos  actualizados en los procesos institucionales.
Falta de adherencia a la norma fundamental.</t>
  </si>
  <si>
    <t>Posibles sanciones o cierre de servicios asociado al incumplimiento de los estándares de habilitación de la resolución 3100 por no llevar autoevaluación de los mismos</t>
  </si>
  <si>
    <t>No aplicación de las mecanismos de control establecidos para asegurar laimplementación de los estandares de habilitación en los procesos institucionales.
Falta de adherencia a la resolución 3100 de 2019</t>
  </si>
  <si>
    <t xml:space="preserve">No conformidades por la utilización de formatos desactualizados </t>
  </si>
  <si>
    <t xml:space="preserve"> Sanciones o cierre de servicios</t>
  </si>
  <si>
    <t>Posibilidad de pérdidas económicas o detrimento patrimonial por diferencias en los inventarios físicos asociado a la no adherencia del procedimiento SF-PR-29</t>
  </si>
  <si>
    <t xml:space="preserve"> falta de adherencia al procedimiento SF-PR-29</t>
  </si>
  <si>
    <t xml:space="preserve"> pérdidas económicas o detrimento patrimonial</t>
  </si>
  <si>
    <t>El director tecnico  de gestion farmaceutica identifica la causa  del desabastecimiento y evalua las alternativas (solicitud de prestamo, cambio de alternativaa terapeutica o contrato de emergencia.</t>
  </si>
  <si>
    <t>CA-F-18 Acta de reunión.
CA-F-129 Formato listado de asistencia.
Listas de conteo (Generadas por Servinte)
Informe de inventario fisico</t>
  </si>
  <si>
    <t>El director tecnico  de gestion farmaceutica realiza semestralmente el inventario a las bodegas general de farmacia, dispensación, salas de cirugia y  bodega externa de farmacia a traves de las listas de conteo (generadas por servinte) y genera el informe de inventario fisico.</t>
  </si>
  <si>
    <t>Falta de seguimiento de politicas de gestion y desempeño institucional</t>
  </si>
  <si>
    <t>Debilidades de seguimiento y control por parte de los lideres de proceso debido a la falta de identificación, análisis y seguimiento de indicadores</t>
  </si>
  <si>
    <t>Posibilidad de incumplimiento de las metas institucionales  por la no actualización o ausencia de protocolos, guías, procedimientos, formatos, manuales, guías</t>
  </si>
  <si>
    <t>El lider de habilitación realiza rondas de verificación de servicios por medio de la lista de verificación condiciones de habilitación y presenta informe de verificación condiciones de habilitación</t>
  </si>
  <si>
    <t>Lista de verificación condiciones de habilitación
Informe de verificación condiciones de habilitación</t>
  </si>
  <si>
    <t>Codificar Lista de verificación condiciones de habilitación</t>
  </si>
  <si>
    <t>Agosto</t>
  </si>
  <si>
    <t>Cuatrimestral</t>
  </si>
  <si>
    <t>Formato Codificado</t>
  </si>
  <si>
    <t>Lider de Habilitación</t>
  </si>
  <si>
    <t>Incumplimiento en las metas institucionales</t>
  </si>
  <si>
    <t>Posibilidad de sanciones Administrativas  debido al incumplimiento de las politicas de gestión y desempeño institucional por falta de implementación y seguimiento</t>
  </si>
  <si>
    <t xml:space="preserve"> sanciones Administrativas </t>
  </si>
  <si>
    <t xml:space="preserve">El profesional de Planeación realiza seguimiento a Planes de acción de las politicas de MIPG, trimestralmente mediante el  Formato OADS-F-20 PLAN INSTITUCIONAL / ESTRATEGICO  </t>
  </si>
  <si>
    <t xml:space="preserve"> OADS-F-20 PLAN INSTITUCIONAL / ESTRATEGICO  </t>
  </si>
  <si>
    <t>No se tiene control documentado</t>
  </si>
  <si>
    <t>Documentar control para el riesgo identificado</t>
  </si>
  <si>
    <t>Lider de procesos</t>
  </si>
  <si>
    <t xml:space="preserve">Agosto </t>
  </si>
  <si>
    <t>Control documentado</t>
  </si>
  <si>
    <t>Operacional
Liquidez</t>
  </si>
  <si>
    <t>informe del lider de armado y radicación de cuentas consolidado del mes</t>
  </si>
  <si>
    <t>pantallazos de los correos soportando la verificación mensual de la facturación generada</t>
  </si>
  <si>
    <t>CONTROL INTERNO</t>
  </si>
  <si>
    <t>Control interno</t>
  </si>
  <si>
    <t>Posibilidad de Sanciones, pérdida de credibilidad y confiabilidad en los informes de control interno  por Manipulación en la Gestión de las auditorías con el fin de beneficiar o desfavorecer a un Proceso y/o Subproceso de la Entidad.</t>
  </si>
  <si>
    <t xml:space="preserve">1. Inaplicabilidad del Estatuto de Auditoría (Desconocimiento de los principios de independencia, objetividad e imparcialidad por parte de los Auditores así mismo el indebido direccionamiento.
2. trafico de influencias, Ocultamiento o utilización de información a
favor de un tercero
3.  Falta de criterio y objetividad del auditor). </t>
  </si>
  <si>
    <t xml:space="preserve">Sanciones, pérdida de credibilidad y confiabilidad en los informes de control interno  </t>
  </si>
  <si>
    <t>Corrupción</t>
  </si>
  <si>
    <t>SICOF
Operacional</t>
  </si>
  <si>
    <t>Empleados-contratistas</t>
  </si>
  <si>
    <t>GESTIÓN DE SUMINISTROS Y ACTIVOS FIJOS</t>
  </si>
  <si>
    <t>Gestión Suministros y Activos Fijos</t>
  </si>
  <si>
    <t>Posibilidad de incumplimiento de necesidades de la entidad debido al favorecimiento por la aceptación de bienes e insumos que no cumplan lo establecido contractualmente.</t>
  </si>
  <si>
    <t>Carencia de controles en la entrega de mercancias</t>
  </si>
  <si>
    <t xml:space="preserve"> incumplimiento de necesidades de la entidad </t>
  </si>
  <si>
    <t>contratista-empleado-proveedor</t>
  </si>
  <si>
    <t>Gestión tecnológica</t>
  </si>
  <si>
    <t>Posibilidad detrimento patrimonial por adquisición de equipos médicos de baja calidad  debido al favorecimiento en la emisión de Conceptos Técnicos y Certificaciones en la Contratación asociada a la adquisición  de Equipos Médicos, con beneficio lucrativo propio.</t>
  </si>
  <si>
    <t xml:space="preserve">Falta de control en los requisitos técnicos frente a cada una de las especificaciones establecidas en el anexo tecnico. 
</t>
  </si>
  <si>
    <t xml:space="preserve">detrimento patrimonial </t>
  </si>
  <si>
    <t>GESTIÓN DE CONTRATACIÓN</t>
  </si>
  <si>
    <t>Gestión de contratación</t>
  </si>
  <si>
    <t>No aplicación de lo establecido en la resolución 173 de 2021 donde se adopta Manual de contratación en lo referente a la selección objetiva</t>
  </si>
  <si>
    <t xml:space="preserve">investigaciones y sanciones disciplinarias, penales y fiscales </t>
  </si>
  <si>
    <t>No aplicación de lo establecido en la ley 1474 de 2011</t>
  </si>
  <si>
    <t xml:space="preserve">investigaciones de carácter penal </t>
  </si>
  <si>
    <t>GESTIÓN FINANCIERA</t>
  </si>
  <si>
    <t>Posibilidad de Sanciones de los Entes de inspección vigilancia y control por la Exclusion del giro a proveedores y contratistas para presionar y obtener algun beneficio personal.</t>
  </si>
  <si>
    <t xml:space="preserve">Sanciones de los Entes de inspección vigilancia y control </t>
  </si>
  <si>
    <t>contraparte-cliente-proveedor-empleado -contratista</t>
  </si>
  <si>
    <t>GESTIÓN ADMINISTRATIVA</t>
  </si>
  <si>
    <t>Posibilidad de Pérdida Recursos económicos de la Entidad y/o                      Investigaciones y sanciones disciplinarias por recibir sobornos por aceptación de Glosa a favor de las entidades Responsables de Pago</t>
  </si>
  <si>
    <t xml:space="preserve">Falta de seguimiento a la aceptacion de la glosa                </t>
  </si>
  <si>
    <t xml:space="preserve"> Pérdida Recursos económicos de la Entidad y/o  Investigaciones y sanciones disciplinarias </t>
  </si>
  <si>
    <t>Posibilidad de Pérdida de Recursos económicos de la Institución por NO facturar servicios prestados por interéses particulares</t>
  </si>
  <si>
    <t>No aplicación  de las medidas establecidas en el procedimiento F-PR-15  Auditoria administrativa</t>
  </si>
  <si>
    <t xml:space="preserve"> Pérdida de Recursos económicos de la Instiución </t>
  </si>
  <si>
    <t>Posibilidad de pérdida de recursos debido a que los funcionarios de cartera puedan ser objeto de concusión en ejercicio de sus funciones, por parte de los responsables de pago</t>
  </si>
  <si>
    <t>Omision de los controles establecidos en los procedimientos</t>
  </si>
  <si>
    <t>pérdida de recursos</t>
  </si>
  <si>
    <t>GESTIÓN DOCUMENTAL</t>
  </si>
  <si>
    <t>Gestión documental</t>
  </si>
  <si>
    <t xml:space="preserve"> Posibilidad de  Investigaciones y sanciones disciplinarias y punitivas por Utilización indebida y sustracción de la información física  por parte del personal de la entidad.</t>
  </si>
  <si>
    <t xml:space="preserve"> Posibilidad de  Investigaciones y sanciones disciplinarias y punitivas</t>
  </si>
  <si>
    <t>GESTIÓN JURIDICA</t>
  </si>
  <si>
    <t xml:space="preserve">Posibilidad de providencias en contra de la institución, por inefectivo seguimiento a procesos judiciales o favorecimiento a la parte demandante al ejercer una defensa judicial  </t>
  </si>
  <si>
    <t>providencias en contra de la institución</t>
  </si>
  <si>
    <t>GESTIÓN DE MANTENIMIENTO</t>
  </si>
  <si>
    <t>Gestión Mantenimiento</t>
  </si>
  <si>
    <t>Posibilidad de Sanciones administrativas y disciplinarias por Favorecimiento a un tercero  en la emisión de Conceptos Técnicos en la Contratación asociada a la adquisición, mantenimiento de   infraestructura hospitalaria y  equipo industrial.</t>
  </si>
  <si>
    <t xml:space="preserve">Falta de control en los requisitos técnicos frente a cada una de las especificaciones establecidas en el estudio previo. 
</t>
  </si>
  <si>
    <t xml:space="preserve"> Sanciones administrativas y disciplinarias </t>
  </si>
  <si>
    <t>Posibilidad de Pérdida de recursos e imagen institucional debido a la alteración de la Información registrada en los Sistemas de información por parte de uno o más colaboradores del proceso en favorecimiento de un tercero.</t>
  </si>
  <si>
    <t>No validacion de la informacion publicada.</t>
  </si>
  <si>
    <t xml:space="preserve"> Pérdida de recursos e imagen institucional </t>
  </si>
  <si>
    <t>GESTIÓN QHSE</t>
  </si>
  <si>
    <t>QHSE</t>
  </si>
  <si>
    <t>Posibilidad de Sanciones administrativas y disciplinarias por Favorecimiento a un tercero  en la emisión de Conceptos Técnicos en la Contratación asociada al proceso</t>
  </si>
  <si>
    <t>Sanciones administrativas y disciplinarias</t>
  </si>
  <si>
    <t>GESTIÓN DE TALENTO HUMANO</t>
  </si>
  <si>
    <t>Gestión del Talento Humano</t>
  </si>
  <si>
    <t>Posibilidad de Investigaciones de los organismos de control, disciplinarias y sanciones pecuniarias por Favorecer a un aspirante en el acceso a un cargo  sin el lleno de requisitos legales (personal de planta, CPS, empresa Temporal y Tercerizados asistenciales)</t>
  </si>
  <si>
    <t>Interés indebido sobre la vinculación del personal</t>
  </si>
  <si>
    <t xml:space="preserve"> Investigaciones de los organismos de control, disciplinarias y sanciones pecuniarias</t>
  </si>
  <si>
    <t>Posibilidad de Sanciones administrativas y disciplinarias por Favorecimiento a un tercero  en la emisión de Conceptos Técnicos en la Contratación asociada a lo relacionado con Capacitación, bienestar, uniformes y otros elementos, contratación con empresas de suministro de personal.</t>
  </si>
  <si>
    <t>Consulta Externa
Apoyo Diagnóstico y compementación Terapéutica</t>
  </si>
  <si>
    <t xml:space="preserve">Posibilidad de afectación del servicio por favorecimiento a terceros en la evaluación técnica final en la contratación que conlleven a  investigaciones y sanciones disciplinarias </t>
  </si>
  <si>
    <t xml:space="preserve">Afectación del servicio 
 investigaciones y sanciones disciplinarias 
</t>
  </si>
  <si>
    <t>contraparte-cliente-proveedor-empleado</t>
  </si>
  <si>
    <t>GESTIÓN FARMACÉUTICA</t>
  </si>
  <si>
    <t>Gestión farmacéutica</t>
  </si>
  <si>
    <t xml:space="preserve">Posibilidad de Investigaciones y sanciones disciplinarias o  detrimento patrimonial debido al favorecimiento a terceros mediante la adquisición de medicamentos y dispositivos médicos </t>
  </si>
  <si>
    <t>No adherencia al procedimiento de selección y adquisición de medicamentos y dispositivos médicos</t>
  </si>
  <si>
    <t xml:space="preserve"> Investigaciones y sanciones disciplinarias o  detrimento patrimonial </t>
  </si>
  <si>
    <t>Posibilidad de afectación del servicio, Investigaciones y sanciones disciplinarias debido al favorecimiento a terceros mediante  la emisión de la evaluación técnica final en la contratación</t>
  </si>
  <si>
    <t xml:space="preserve">afectación del servicio, Investigaciones y sanciones disciplinarias </t>
  </si>
  <si>
    <t xml:space="preserve">Gestion de Suministros y activos fijos 
</t>
  </si>
  <si>
    <t>Posible detrimento patrimonial por uso indebido de los bienes de consumo en favorecimientoa un tercero.</t>
  </si>
  <si>
    <t xml:space="preserve">Uso indebido por parte del personal del HUSRT de los activos muebles y/o bienes de consumo
Falencia en el control de las cantidades a utilizar en determinadas tareas.
Fatla de sentido de pertenencia </t>
  </si>
  <si>
    <t xml:space="preserve">Detrimento patrimonial </t>
  </si>
  <si>
    <t xml:space="preserve">Corrupción </t>
  </si>
  <si>
    <t>Gestión de Talento Humano</t>
  </si>
  <si>
    <t>posibilidda de trafico de influencias conflicto de intereses  (amistas o enemistad,  persona influyente) en el proceso de vinculacion de personal para favorecer un tercero</t>
  </si>
  <si>
    <t xml:space="preserve">Falta de integridad del funcionario.
Ausencia de normas, reglamentos politicas procesos y procedimientos.
Existencia de intereses personales.
Existencia de interes personal de la autoridad para desviar u omitir los procedimientos al interior de la entidad.
</t>
  </si>
  <si>
    <t xml:space="preserve"> trafico de influencias conflicto de intereses  (amistas o enemistad,  persona influyente)</t>
  </si>
  <si>
    <t>Desconocimiento de cambios en la normatividad.
Falta de verificación de los presupuestos normativos.</t>
  </si>
  <si>
    <t xml:space="preserve"> Investigaciones y sanciones disciplinarias</t>
  </si>
  <si>
    <t>Contratistas, empleados, proveedores</t>
  </si>
  <si>
    <t>GESTIÓN DE SISTEMAS DE INFORMACIÓN Y COMUNICACIONES</t>
  </si>
  <si>
    <t>Gestion de sistemas de informacion y comunicaciones</t>
  </si>
  <si>
    <t>Posibilidad de Sanciones administrativas y disciplinarias por uso indebido de la informacion para obtener un beneficio particular.</t>
  </si>
  <si>
    <t xml:space="preserve">Exceso de poder
Intereses particulares
Falencias en la seguridad de la informacion
Fallas en la custodia de la informacion
Manejo indebido de la informacion
</t>
  </si>
  <si>
    <t>clientes,  Contratistas, empleados
Personas Naturales, Personas  Jurídicas.</t>
  </si>
  <si>
    <t>Contratistas, empleados, Personas
Naturales, Personas  Jurídicas.</t>
  </si>
  <si>
    <t>Posibilidad Investigaciones, sanciones administrativas, disciplinarias y detrimentro patrimonial por  ataques ciberneticos que modifiquen la informacion guardada  para obtener un beneficio particular.</t>
  </si>
  <si>
    <t xml:space="preserve">Modificacion de la informacion de manera anonima
Ciberataques hechos de manera externa que afectan la informacion de la institucion.
Vulnerabilidad del sistema información de la institucion.
Divulgación de información confidencial por parte de los empleados de forma accidental.
</t>
  </si>
  <si>
    <t xml:space="preserve">Investigaciones, sanciones administrativas, disciplinarias y detrimentro patrimonial </t>
  </si>
  <si>
    <t>Opacidad</t>
  </si>
  <si>
    <t>clientes,  usuarios, proveedores, asociados, accionistas,   Contratistas, empleados
Personas Naturales, Personas  Jurídicas.</t>
  </si>
  <si>
    <t>GESTIÓN DE INVESTIGACIÓN E INNOVACIÓN</t>
  </si>
  <si>
    <t>Gestion de investigacion e innovacion</t>
  </si>
  <si>
    <t>Posibilidad de sanciones administrativas y disciplinarias por concentración de poder que puede generar prácticas no éticas o de conflictos de interés en investigaciones desarrolladas en el HUSRT para beneficio de un tercero</t>
  </si>
  <si>
    <t>Desconocimiento de las  directrices generales de investigación del HUSRT por parte de actores interesados</t>
  </si>
  <si>
    <t xml:space="preserve"> sanciones administrativas y disciplinarias</t>
  </si>
  <si>
    <t>Contratistas, funcionarios, Personas
Naturales y Personas  Jurídicas, asociados</t>
  </si>
  <si>
    <t>Gestion Financiera</t>
  </si>
  <si>
    <t>Posibilidad de  Investigaciones, sanciones administrativas y disciplinarias por presentar información contable y financiera no fidedigna por falencia en la calidad de información y para banecifiar un tercero</t>
  </si>
  <si>
    <t xml:space="preserve">Errores de informacion o registro presupuestal.
Personal con deseo de adulterar o intencion de ocultar informacion real del hospital
Manipulacion de las cifras para demostrar resultados favorables
</t>
  </si>
  <si>
    <t xml:space="preserve">  Investigaciones, sanciones administrativas y disciplinarias</t>
  </si>
  <si>
    <t xml:space="preserve"> Contratistas, empleados</t>
  </si>
  <si>
    <t>Gestion farmacéutica</t>
  </si>
  <si>
    <t>Posibilidad de   Investigaciones, sanciones administrativas, disciplinarias y afectacion economica por hurto o perdida de medicamentos y dispositivos medicos con alto valor comercial en el servicio farmaceutico derivados de falta de principos y valores insitucionales del personal del servicio farmaceutico.</t>
  </si>
  <si>
    <t xml:space="preserve">falta de valores y principios intitucionales del personal del servicio farmaceutico.
</t>
  </si>
  <si>
    <t xml:space="preserve"> Investigaciones, sanciones administrativas, disciplinarias y afectacion economica</t>
  </si>
  <si>
    <t>Fraude</t>
  </si>
  <si>
    <t>clientes,  usuarios,    Contratistas, empleados
Personas Naturales, Personas  Jurídicas, asociados</t>
  </si>
  <si>
    <t>Posibilidad de Investigaciones, sanciones administrativas, disciplinarias y afectacion economica  por hurto o perdida de medicamentos y dispositivos medicos  de los carro de paro derivados de falta de principos y valores insitucionales del personal responsable</t>
  </si>
  <si>
    <t xml:space="preserve">falta de valores y principios intitucionales del personal responsable de carro de paro.
Falta de adherencia al procedimiento TRA-PR-53 "Custodia, verificación, uso y reposición de carro de paro y reservas autorizadas.
</t>
  </si>
  <si>
    <t xml:space="preserve">Posibilidad de Investigaciones, sanciones administrativas, disciplinarias y afectacion economica </t>
  </si>
  <si>
    <t>Gestion tecnológica</t>
  </si>
  <si>
    <t xml:space="preserve">Posible afectación del servicio, Investigaciones y sanciones disciplinarias por  uso indebido y/o perdida de equipos biomedicos por intereses  personales
</t>
  </si>
  <si>
    <t>Falta de pertenencia con los recursos de la institucion intereses economicos y/o personales , falta de mecanismos para controlar el uso de equipos biomedicos.</t>
  </si>
  <si>
    <t>afectación del servicio, Investigaciones y sanciones disciplinarias</t>
  </si>
  <si>
    <t>clientes,  usuarios,   Contratistas, empleados
Personas Naturales, Personas  Jurídicas, asociados</t>
  </si>
  <si>
    <t>CODIGO: OADS-F-13
VERSIÓN: 4</t>
  </si>
  <si>
    <t>MAPA DE RIESGOS INSTITUCIONAL</t>
  </si>
  <si>
    <r>
      <rPr>
        <b/>
        <sz val="10"/>
        <rFont val="Tahoma"/>
        <family val="2"/>
      </rPr>
      <t>Etapa de Contratación</t>
    </r>
    <r>
      <rPr>
        <sz val="10"/>
        <rFont val="Tahoma"/>
        <family val="2"/>
      </rPr>
      <t xml:space="preserve">
Posibilidad de sanciones fiscales, disciplinarios, penales y civiles debido  al no reporte oportuno de rendición de contratos en las plataformas destinadas por los entes de control y seguimiento.(PROCURADURIA, CONTRALORIA, SECOP)</t>
    </r>
  </si>
  <si>
    <r>
      <rPr>
        <b/>
        <sz val="10"/>
        <rFont val="Tahoma"/>
        <family val="2"/>
      </rPr>
      <t>Etapa de Planeación</t>
    </r>
    <r>
      <rPr>
        <sz val="10"/>
        <rFont val="Tahoma"/>
        <family val="2"/>
      </rPr>
      <t xml:space="preserve">
Posibilidad de afectación de la proyección del presupuesto e inadecuada ejecución del contrato por incorrecta formulación de los estudios previos de conveniencia y oportunidad</t>
    </r>
  </si>
  <si>
    <r>
      <rPr>
        <b/>
        <sz val="10"/>
        <rFont val="Tahoma"/>
        <family val="2"/>
      </rPr>
      <t>Etapa de Contratación</t>
    </r>
    <r>
      <rPr>
        <sz val="10"/>
        <rFont val="Tahoma"/>
        <family val="2"/>
      </rPr>
      <t xml:space="preserve">
Posibilidad de demoras en el perfeccionamiento del contrato  dentro de los tiempos señalados por cambios de las condiciones inciiales propuestas por parte del proveedor</t>
    </r>
  </si>
  <si>
    <t>Etapa Respuesta a Glosas
Posibilidad de disminución en los ingresos por falta de seguimiento, debido a la extemporaneidad en la respuesta a glosa inicial</t>
  </si>
  <si>
    <r>
      <rPr>
        <b/>
        <sz val="10"/>
        <rFont val="Tahoma"/>
        <family val="2"/>
      </rPr>
      <t>Etapa Respuesta a Glosas</t>
    </r>
    <r>
      <rPr>
        <sz val="10"/>
        <rFont val="Tahoma"/>
        <family val="2"/>
      </rPr>
      <t xml:space="preserve">
Posibilidad de no identificación de las causales de la glosa debido a falta de codificación de la glosa y devoluciones.</t>
    </r>
  </si>
  <si>
    <r>
      <rPr>
        <b/>
        <sz val="10"/>
        <rFont val="Tahoma"/>
        <family val="2"/>
      </rPr>
      <t>Etapa Respuesta a devoluciones</t>
    </r>
    <r>
      <rPr>
        <sz val="10"/>
        <rFont val="Tahoma"/>
        <family val="2"/>
      </rPr>
      <t xml:space="preserve">
Posibilidad de No reconocimiento de los servicios prestados debido a  Falta de gestión de cuentas devueltas </t>
    </r>
  </si>
  <si>
    <r>
      <rPr>
        <b/>
        <sz val="10"/>
        <rFont val="Tahoma"/>
        <family val="2"/>
      </rPr>
      <t>Etapa Conciliación de glosas</t>
    </r>
    <r>
      <rPr>
        <sz val="10"/>
        <rFont val="Tahoma"/>
        <family val="2"/>
      </rPr>
      <t xml:space="preserve">
Posibilidad de demora en el flujo de recursos debido al no acuerdo de conciliación de glosas entre las partes por diferencia de conceptos</t>
    </r>
  </si>
  <si>
    <r>
      <rPr>
        <b/>
        <sz val="10"/>
        <rFont val="Tahoma"/>
        <family val="2"/>
      </rPr>
      <t>Etapa Cobro persuasivo</t>
    </r>
    <r>
      <rPr>
        <sz val="10"/>
        <rFont val="Tahoma"/>
        <family val="2"/>
      </rPr>
      <t xml:space="preserve">
Posibilidad de disminución en el flujo de recursos por el no cumplimiento del cobro del 50% de la facturación radicada en el mes anterior</t>
    </r>
  </si>
  <si>
    <r>
      <rPr>
        <b/>
        <sz val="10"/>
        <rFont val="Tahoma"/>
        <family val="2"/>
      </rPr>
      <t>Etapa Cobro prejuridico</t>
    </r>
    <r>
      <rPr>
        <sz val="10"/>
        <rFont val="Tahoma"/>
        <family val="2"/>
      </rPr>
      <t xml:space="preserve">
Posibilidad de disminución en el flujo de recursos debido al no pago oportuno de las ERP</t>
    </r>
  </si>
  <si>
    <r>
      <rPr>
        <b/>
        <sz val="10"/>
        <rFont val="Tahoma"/>
        <family val="2"/>
      </rPr>
      <t>Etapa  Cobro juridico</t>
    </r>
    <r>
      <rPr>
        <sz val="10"/>
        <rFont val="Tahoma"/>
        <family val="2"/>
      </rPr>
      <t xml:space="preserve">
Posibilidad de disminución en el flujo de recursos debido al crecimiento en el monto y edad de la cartera</t>
    </r>
  </si>
  <si>
    <t>el regente de farmarcia verifica el correcto almacenamiento de medicamentos y dispostivos medicos a traves del formato SF-F-58 "Control de inventarios y fechas de vencimiento"</t>
  </si>
  <si>
    <t>Posibilidad de respuestas a quejas fuera de téminos debido a la inoportunidad en la respuesta  por parte de las áreas implicadas</t>
  </si>
  <si>
    <r>
      <rPr>
        <b/>
        <sz val="10"/>
        <rFont val="Tahoma"/>
        <family val="2"/>
      </rPr>
      <t>Etapa de Selección:</t>
    </r>
    <r>
      <rPr>
        <sz val="10"/>
        <rFont val="Tahoma"/>
        <family val="2"/>
      </rPr>
      <t xml:space="preserve"> Posibilidad de investigaciones y sanciones disciplinarias, penales y fiscales debido a la vulneracion a principios de la contratacion pública a favor de un tercero en la selección del contratista</t>
    </r>
  </si>
  <si>
    <r>
      <rPr>
        <b/>
        <sz val="10"/>
        <rFont val="Tahoma"/>
        <family val="2"/>
      </rPr>
      <t>Etapa de Ejecución</t>
    </r>
    <r>
      <rPr>
        <sz val="10"/>
        <rFont val="Tahoma"/>
        <family val="2"/>
      </rPr>
      <t>: 
Posibilidad de investigaciones de carácter penal debido al favorecimiento a un tercero en la aceptación de bienes y/o servicios que no cumplan con las condiciones tecnicas exigidas y/o las actividades del objeto contractual</t>
    </r>
  </si>
  <si>
    <r>
      <t>posibilidad de</t>
    </r>
    <r>
      <rPr>
        <sz val="11"/>
        <rFont val="Tahoma"/>
        <family val="2"/>
      </rPr>
      <t xml:space="preserve"> Investigaciones y sanciones disciplina</t>
    </r>
    <r>
      <rPr>
        <sz val="10"/>
        <rFont val="Tahoma"/>
        <family val="2"/>
      </rPr>
      <t>rias por autorización de retiro parcial de cesantías sin el lleno de los requisitos previstos por ley para favorecer un tercero</t>
    </r>
  </si>
  <si>
    <t>Fecha: 14/06/2023</t>
  </si>
  <si>
    <t>GESTION ADMINISTRATIVA</t>
  </si>
  <si>
    <t>GESTION COMERCIAL</t>
  </si>
  <si>
    <t>Multas 
Sanciones legales
Afectación económica
Perdida reputacional</t>
  </si>
  <si>
    <t>Riesgo LA/FT/FPADM</t>
  </si>
  <si>
    <t>SARLAFT/PADM</t>
  </si>
  <si>
    <t xml:space="preserve">Legal,  Reputacional </t>
  </si>
  <si>
    <t>cliente</t>
  </si>
  <si>
    <t>GESTION FINANCIERA</t>
  </si>
  <si>
    <t>TESORERIA</t>
  </si>
  <si>
    <t>Falta del diligenciamiento Formato AF-F-11 "ORIGEN DE FONDOS", en casos de pagos en efectivo mayores a $ 5.000.000</t>
  </si>
  <si>
    <t xml:space="preserve">Investigaciones legales,
Sanciones administrativas 
Sanciones economicas </t>
  </si>
  <si>
    <t xml:space="preserve">* Falta de verificación de información en listas vinculantes ONU, OFAC de los donantes.
* Falta de Validacion de informacion del donante y conocimiento del origen de los fondos.
* No se tiene contemplado el formato C-F-10 FORMULARIO DE CONOCIMIENTO DE PROVEEDORES Y EMPLEADOS- SARLAFT dentro del procedimiento de recaudo por caja.
</t>
  </si>
  <si>
    <t>Multas o sanciones 
afectacion economica,
perdida reputacional</t>
  </si>
  <si>
    <t>legal, contagio, reputacional</t>
  </si>
  <si>
    <t xml:space="preserve">canal </t>
  </si>
  <si>
    <t>GESTION DE TALENTO HUMANO</t>
  </si>
  <si>
    <t xml:space="preserve">
* Falta de Validacion de informacion de la contraparte antes del ingreso a la institucion
* No existe un procedimiento de consulta de listas vinculantes ONU, OFAC. </t>
  </si>
  <si>
    <t>Sanciones.
Multas.
Mala imagen
afectacion legal</t>
  </si>
  <si>
    <t>Legal,  Contagio, reputacional.</t>
  </si>
  <si>
    <t>empleado, cliente</t>
  </si>
  <si>
    <t>sanciones.
Multas.
Mala imagen</t>
  </si>
  <si>
    <t xml:space="preserve">
GESTION DE CONTRATACION</t>
  </si>
  <si>
    <t>Multas y sanciones
afectacion economica,
perdida reputacional</t>
  </si>
  <si>
    <t>legal, reputacional,  contagio</t>
  </si>
  <si>
    <t>GESTION DE SUMINISTROS Y ACTIVOS FIJOS</t>
  </si>
  <si>
    <t>Sanciones legales
Afectacion economica,
Perdida reputacional</t>
  </si>
  <si>
    <t>Proveedor</t>
  </si>
  <si>
    <t>ATENCION URGENCIAS</t>
  </si>
  <si>
    <t>REFERENCIA Y CONTRAREFERENCIA</t>
  </si>
  <si>
    <t>legal, reputacional, contagio</t>
  </si>
  <si>
    <t>GESTION DIRECCIONAMIENTO ESTRATEGICO Y HUMANIZACION</t>
  </si>
  <si>
    <t>GERENCIA</t>
  </si>
  <si>
    <t xml:space="preserve">Directivo </t>
  </si>
  <si>
    <t>Afectacion de la buena imagen institucional 
Requerimiento por algun organismo regulador.
Investigación o formulación de cargos contra el Hospital 
Sanciones de multas.</t>
  </si>
  <si>
    <t>GESTION FARMACEUTICA</t>
  </si>
  <si>
    <t>Afectacion de la buena imagen
Investigación o formulación de cargos contra el Hospital 
Sanciones de multas.</t>
  </si>
  <si>
    <t>La coordinadora de comercial valida el diligenciamiento del formato CÓDIGO: C-F-10 FORMULARIO DE CONOCIMIENTO PROVEEDORES Y EMPLEADOS SARLAFT  con las empresas responsables de pago previo a la celebración del contrato/convenio,  para  conocer de manera  permanente y  actualizada a la contraparte, sus clientes y relacionados,  con la cual la entidad contraerà  un vinculo legal, contractual.</t>
  </si>
  <si>
    <t>Formato CF-10 FORMULARIO DE CONOCIMIENTO DE PROVEEDORES Y EMPLEADOS</t>
  </si>
  <si>
    <r>
      <t xml:space="preserve">Actualizar formato </t>
    </r>
    <r>
      <rPr>
        <sz val="10"/>
        <color theme="1"/>
        <rFont val="Tahoma"/>
        <family val="2"/>
      </rPr>
      <t>C-F-10 FORMULARIO DE CONOCIMIENTO DE PROVEEDORES Y EMPLEADOS- SARLAFT .</t>
    </r>
    <r>
      <rPr>
        <sz val="10"/>
        <rFont val="Tahoma"/>
        <family val="2"/>
      </rPr>
      <t xml:space="preserve">
Documentar el procedimiento de consulta de listas vinculantes ONU, OFAC.</t>
    </r>
  </si>
  <si>
    <t>Oficial de cumplimiento SARLAFT</t>
  </si>
  <si>
    <t>30/08/2023
20/12/2023</t>
  </si>
  <si>
    <t>Documentos actualizados</t>
  </si>
  <si>
    <t>La encargada de caja general valida el diligenciamiento del formato AF-F-11 "ORIGEN DE FONDOS cuando una persona  efectue pagos en efectivos  que superan los $5.000.000  teniendo en cuenta  procedimiento AF-PR-31."recuado por caja"  para dar cumplimiento a la política de manejo de efectivo consignado en el Acuerdo 012 del 2 de junio 2023  y  contar con elementos de juicio que permitan detectar transacciones inusuales y determinar la existencia de operaciones sospechosa que debaran ser reportadas a la Unidad de información y Análisis Financiero UIAF.</t>
  </si>
  <si>
    <t>Formato AF-F-11 "ORIGEN DE FONDOS</t>
  </si>
  <si>
    <t>Actualizar  el  procedimiento recuado por caja  AF-PR-31 "procecdimiento recuado por caja " que incluya el formato AF-F-11 "ORIGEN DE FONDOS</t>
  </si>
  <si>
    <t xml:space="preserve">Tesorero
</t>
  </si>
  <si>
    <t>Documento actualizado</t>
  </si>
  <si>
    <t>Actualizar  procedimiento  AF-PR-31 " recaudo por caja" incluyendo la recepcion de donaciones en efectivo  articulado con el deber de diligenciamiento del formato Formato AF-F-11 "ORIGEN DE FONDOS", (el cual debe ser actualizado) y consultar en listas vinculantes ONU Y OFAC .</t>
  </si>
  <si>
    <t>La profesional de talento humano cada vez que ingresa personal de planta, contratista o de misión valida que se cumplan los requisitos descritos en el formato TH-F-45VERIFICACION REQUISITOS HOJA DE VIDA Y HABILITACION</t>
  </si>
  <si>
    <t>TH-F-45VERIFICACION REQUISITOS HOJA DE VIDA Y HABILITACION
Soportes de consulta de listas vinculantes ONU y OFAC</t>
  </si>
  <si>
    <t>Documentar el procedimiento de consulta de listas vinculantes ONU, OFAC.</t>
  </si>
  <si>
    <t>Documento elaborado</t>
  </si>
  <si>
    <t xml:space="preserve">El profesional de contratación asignado verifica el diligenciamiento de formulario  C-F-10 FORMULARIO DE CONOCIMIENTO DE PROVEEDORES Y EMPLEADOS- SARLAFT previo a la  celebracion del contrato/convenio,  para  conocer de manera  permanente y  actualizada a la contraparte, sus clientes y relacionados,  con la cual la entidad contraerà  un vinculo legal, contractual.
</t>
  </si>
  <si>
    <t xml:space="preserve"> C-F-10 FORMULARIO DE CONOCIMIENTO DE PROVEEDORES Y EMPLEADOS- SARLAFT  </t>
  </si>
  <si>
    <t>El profesional de contratación asignado verifica el diligenciamiento de formulario  C-F-10 FORMULARIO DE CONOCIMIENTO DE PROVEEDORES Y EMPLEADOS- SARLAFT previo a la celebracion del contrato/convenio,  para conocer de manera permanente y  actualizada a la contraparte, sus clientes y relacionados, con la cual la entidad contraerá  un vinculo legal, contractual.</t>
  </si>
  <si>
    <t>Documentar procedimientos de donaciones en especie bienes muebles.</t>
  </si>
  <si>
    <t>Coordinador de Almacen</t>
  </si>
  <si>
    <t>Diseñar procedimiento asociado al control de la revision al interior de la ambulancia al ingreso y egreso de la Institucion para prevenir eventualidades de ser usadas  para realizar actividades ilicitas como trasnporte de sustancias y/o armas y cualquier otros elementos que contribuyan al LA/FT/PADM.</t>
  </si>
  <si>
    <t>Enfermeras de referencia y contrareferencia</t>
  </si>
  <si>
    <t>Certificacion de consulta OFAC
Lista Consolidada del Consejo de Seguridad de las Naciones Unidas
Diligenciamiento formulario  C-F-10 FORMULARIO DE CONOCIMIENTO DE PROVEEDORES Y EMPLEADOS- SARLAFT</t>
  </si>
  <si>
    <t>Lider Gestión Academica e investigacion
Oficial de Cumplimiento</t>
  </si>
  <si>
    <t>Actualizarel procedimiento SF-PR-11 DONACION DE MEDICAMENTOS que incluya la actividad de verificacion en listas vinculantes del donante y el diligenciamiento del formato C-F-10 FORMULARIO DE CONOCIMIENTO PROVEEDORES Y EMPLEADOS - SARLAFT.</t>
  </si>
  <si>
    <t>Director tecnico de farmacia</t>
  </si>
  <si>
    <t>Actualizar procedimiento SF-PR-04 ALMACENAMIENTO DE MEDICAMENTO Y DISPOSITIVOS MEDICOS, estableciendo el deber de  inspeccion a la bodega.</t>
  </si>
  <si>
    <t>Gestón juridica</t>
  </si>
  <si>
    <t>Operacional
Crédito</t>
  </si>
  <si>
    <t>Operaciona
Crédito</t>
  </si>
  <si>
    <t>Probabilidad de afectación económica y pérdida de reputación por multas y sanciones legales debido a la contratación con empresas responsables de pago, que se encuentren reportados en actividades ilícitas relacionadas con LA/FT/PADM por no consultar listas vinculantes ONU Y OFAC y omisión en el diligenciamiento del formato C-F-10 FORMULARIO DE CONOCIMIENTO DE PROVEEDORES Y EMPLEADOS- SARLAFT.</t>
  </si>
  <si>
    <t>* Falta de verificación de información en listas vinculante ONU, OFAC..
* Omisión del diligenciamiento del formato C-F-10 FORMULARIO DE CONOCIMIENTO DE PROVEEDORES Y EMPLEADOS- SARLAFT</t>
  </si>
  <si>
    <t>Posibilidad de ser sujeto de investigaciones legales, sanciones administrativas y económicas por ser utilizado como fachada para actividades ilícitas de terceros ocasionado por el no diligenciamiento del formato AF-F-11 "ORIGEN DE FONDOS".</t>
  </si>
  <si>
    <t>Probabilidad de afectación económica y perdida de reputación por multas y sanciones legales debido a  recibir donaciones en efectivo de personas naturales/ jurídicas, sin el conocimiento del donante.</t>
  </si>
  <si>
    <t xml:space="preserve">Probabilidad de sanciones legales y económicas por vincular trabajadores de planta, contratistas y misión que se encuentren reportados en actividades ilícitas relacionado con LA/FT/PADM por no consultar listas vinculantes ONU, OFAC </t>
  </si>
  <si>
    <t>Probabilidad de sanciones legales y económicas, de entes externos por contratar con personas jurídicas proveedores que se encuentren reportados en actividades ilícitas relacionado con LA/FT/PADM por no consultar listas vinculantes ONU, OFAC y omisión del diligenciamiento del formato C-F-10 FORMULARIO DE CONOCIMIENTO DE PROVEEDORES Y EMPLEADOS- SARLAFT</t>
  </si>
  <si>
    <t>* Falta de verificación de información en listas vinculantes ONU, OFAC.
* omisión del diligenciamiento del formato C-F-10 FORMULARIO DE CONOCIMIENTO DE PROVEEDORES Y EMPLEADOS- SARLAFT</t>
  </si>
  <si>
    <t>Probabilidad  de sanciones legales, económicas, pérdida reputacional, por requerimientos de entes de control por vincular arrendatarios que tengan nexos o antecedentes con delitos fuente de LA/FT y/o actividades ilícitas por no consultar listas vinculantes ONU, OFAC. y omisión del diligenciamiento del formato C-F-10 FORMULARIO DE CONOCIMIENTO DE PROVEEDORES Y EMPLEADOS- SARLAFT</t>
  </si>
  <si>
    <t>* Falta de verificación de información en listas vinculantes ONU, OFAC..
* omisión en el diligenciamiento del formato C-F-10 FORMULARIO DE CONOCIMIENTO DE PROVEEDORES Y EMPLEADOS- SARLAFT</t>
  </si>
  <si>
    <t>Probabilidad de sanciones legales, económicas, perdida reputacional por recibir donaciones en especie bienes muebles,  de personas naturales, jurídicas, sin el conocimiento del donante,  por desconocimiento del proceso de consulta y validación de la información en caso de donaciones en especie.</t>
  </si>
  <si>
    <t>* Falta de verificación de información en listas vinculantes OFAC Y ONU.
*omisión en el diligenciamiento del formato C-F-10 FORMULARIO DE CONOCIMIENTO DE PROVEEDORES Y EMPLEADOS - SARLAF</t>
  </si>
  <si>
    <t>Probabilidad de sanciones legales, económicas, perdida reputacional, por requerimientos de entes de control, relacionada con las ambulancias que pueden ser utilizados como mecanismos  para transportar elementos ilegales asociados a delitos LA/FT/PADM por la falta de control y monitoreo de las mismas.</t>
  </si>
  <si>
    <t>* Falta de control en el monitoreo de las ambulancias frente al ingreso y  salidas de la Instituciòn.
* omisión en el tramite de registro  de revision del vehiculo cuando salen cuando ingresan.</t>
  </si>
  <si>
    <t>Probabilidad de sanciones legales, económicas, perdida reputacional por estar vinculados con personal de la Junta Directiva  involucrados con el lavado de activos, financiación del terrorismo y cualquier otra actividad ilícita por desconocimiento del proceso de consulta y validación de la información de la contraparte antes del ingreso a la institución</t>
  </si>
  <si>
    <t>* Falta de verificación de información en listas vinculantes ONU, OFAC..
*omisión en el diligenciamiento del formato C-F-10 FORMULARIO DE CONOCIMIENTO DE PROVEEDORES Y EMPLEADOS- SARLAFT
* No existe procedimiento de consulta de listas vinculantes ONU, OFAC.</t>
  </si>
  <si>
    <t>Probabilidad de sanciones legales, económicas, perdida reputacional por celebrar convenios con universidades,  involucrados con el lavado de activos, financiación del terrorismo y cualquier otra actividad ilícita,  por falta de verificación de información en listas vinculante, y omisión diligenciamiento del formato C-F-10 FORMULARIO DE CONOCIMIENTO DE PROVEEDORES Y EMPLEADOS - SARLAFT</t>
  </si>
  <si>
    <t>* Falta de verificación de información en listas vinculante ONU, OFAC..
* Falta de Validacion de informacion de la universidades,  persona natural y/o juridica
* omisión del diligenciamiento del formato C-F-10 FORMULARIO DE CONOCIMIENTO DE PROVEEDORES Y EMPLEADOS- SARLAFT</t>
  </si>
  <si>
    <t>Probabilidad de sanciones legales, económicas, perdida reputacional por recibir donaciones de medicamentos de personas naturales, jurídicas, sin el conocimiento del donante por desconocimiento  de la consulta y verificación en listas vinculantes del donante.</t>
  </si>
  <si>
    <t>* Falta de verificación de información en listas vinculante ONU, OFAC..
* omisión del diligenciamiento del formato C-F-10 FORMULARIO DE CONOCIMIENTO DE PROVEEDORES Y EMPLEADOS- SARLAFT</t>
  </si>
  <si>
    <t>Probabilidad de sanciones legales, económicas, perdida reputacional por almacenamiento de productos ilícitos en las bodegas de farmacia de la institución, beneficiando a personas que se encuentran relacionadas con actividades ilícitas de LA/FT/PADM asociado a la falta de control de verificación en las bodegas de farmacia.</t>
  </si>
  <si>
    <t>Falta de control de verificación en las bodegas de farmacia</t>
  </si>
  <si>
    <t>El coordinador de gestión de investigación e innovación  verifica el diligenciamiento del formato C-F-10 FORMULARIO DE CONOCIMIENTO DE PROVEEDORES Y EMPLEADOS- SARLAFT previo a la celebracion de los convenios y/ contrato y reporta al Oficial de cumplimiento para la consulta en listas vinculantes previo a la celebracion del contrato/convenio,  para  conocer de manera permanente y actualizada a la contraparte, sus clientes y relacionados, con la cual la entidad contraerà  un vinculo legal, contractual.</t>
  </si>
  <si>
    <t>R1</t>
  </si>
  <si>
    <t>R10</t>
  </si>
  <si>
    <t>R2-R7</t>
  </si>
  <si>
    <t>R3-R8</t>
  </si>
  <si>
    <t>R4-R9</t>
  </si>
  <si>
    <t>R5-R11-R12</t>
  </si>
  <si>
    <t>R6</t>
  </si>
  <si>
    <t>R2</t>
  </si>
  <si>
    <t>R5</t>
  </si>
  <si>
    <t>R4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</si>
</sst>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sz val="10"/>
      <color theme="1"/>
      <name val="Tahoma"/>
      <family val="2"/>
    </font>
    <font>
      <b/>
      <sz val="10"/>
      <color theme="1"/>
      <name val="Tahoma"/>
      <family val="2"/>
    </font>
    <font>
      <sz val="24"/>
      <color theme="1"/>
      <name val="Calibri"/>
      <family val="2"/>
      <scheme val="minor"/>
    </font>
    <font>
      <sz val="22"/>
      <color theme="1"/>
      <name val="Calibri"/>
      <family val="2"/>
      <scheme val="minor"/>
    </font>
    <font>
      <sz val="18"/>
      <color theme="1"/>
      <name val="Calibri"/>
      <family val="2"/>
      <scheme val="minor"/>
    </font>
    <font>
      <b/>
      <sz val="16"/>
      <color theme="1"/>
      <name val="Calibri"/>
      <family val="2"/>
      <scheme val="minor"/>
    </font>
    <font>
      <b/>
      <sz val="8"/>
      <color theme="1"/>
      <name val="Tahoma"/>
      <family val="2"/>
    </font>
    <font>
      <b/>
      <sz val="10"/>
      <name val="Tahoma"/>
      <family val="2"/>
    </font>
    <font>
      <b/>
      <sz val="9"/>
      <color indexed="81"/>
      <name val="Tahoma"/>
      <family val="2"/>
    </font>
    <font>
      <sz val="9"/>
      <color indexed="81"/>
      <name val="Tahoma"/>
      <family val="2"/>
    </font>
    <font>
      <sz val="10"/>
      <color rgb="FFFF0000"/>
      <name val="Tahoma"/>
      <family val="2"/>
    </font>
    <font>
      <b/>
      <sz val="8"/>
      <color rgb="FFFF0000"/>
      <name val="Tahoma"/>
      <family val="2"/>
    </font>
    <font>
      <b/>
      <sz val="8"/>
      <name val="Tahoma"/>
      <family val="2"/>
    </font>
    <font>
      <sz val="10"/>
      <name val="Tahoma"/>
      <family val="2"/>
    </font>
    <font>
      <b/>
      <sz val="14"/>
      <name val="Tahoma"/>
      <family val="2"/>
    </font>
    <font>
      <sz val="10"/>
      <name val="Calibri"/>
      <family val="2"/>
      <scheme val="minor"/>
    </font>
    <font>
      <sz val="11"/>
      <name val="Tahoma"/>
      <family val="2"/>
    </font>
    <font>
      <b/>
      <sz val="16"/>
      <color rgb="FF000000"/>
      <name val="Calibri"/>
      <family val="2"/>
    </font>
  </fonts>
  <fills count="27">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rgb="FF66CCFF"/>
        <bgColor indexed="64"/>
      </patternFill>
    </fill>
    <fill>
      <patternFill patternType="solid">
        <fgColor theme="9" tint="-0.249977111117893"/>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otted">
        <color rgb="FFF79646"/>
      </left>
      <right style="dotted">
        <color rgb="FFF79646"/>
      </right>
      <top/>
      <bottom style="dotted">
        <color rgb="FFF79646"/>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theme="1"/>
      </left>
      <right style="thin">
        <color theme="1"/>
      </right>
      <top style="thin">
        <color theme="1"/>
      </top>
      <bottom style="thin">
        <color theme="1"/>
      </bottom>
      <diagonal/>
    </border>
    <border>
      <left/>
      <right/>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indexed="64"/>
      </left>
      <right/>
      <top style="thin">
        <color indexed="64"/>
      </top>
      <bottom/>
      <diagonal/>
    </border>
    <border>
      <left/>
      <right style="thin">
        <color indexed="64"/>
      </right>
      <top style="thin">
        <color indexed="64"/>
      </top>
      <bottom/>
      <diagonal/>
    </border>
    <border>
      <left style="thin">
        <color theme="1"/>
      </left>
      <right style="thin">
        <color theme="1"/>
      </right>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theme="1"/>
      </left>
      <right style="thin">
        <color theme="1"/>
      </right>
      <top/>
      <bottom style="thin">
        <color theme="1"/>
      </bottom>
      <diagonal/>
    </border>
    <border>
      <left style="thin">
        <color theme="1"/>
      </left>
      <right/>
      <top/>
      <bottom style="thin">
        <color theme="1"/>
      </bottom>
      <diagonal/>
    </border>
    <border>
      <left/>
      <right style="thin">
        <color theme="1"/>
      </right>
      <top/>
      <bottom style="thin">
        <color theme="1"/>
      </bottom>
      <diagonal/>
    </border>
    <border>
      <left/>
      <right/>
      <top style="thin">
        <color indexed="64"/>
      </top>
      <bottom style="thin">
        <color theme="1"/>
      </bottom>
      <diagonal/>
    </border>
    <border>
      <left style="thin">
        <color indexed="64"/>
      </left>
      <right style="thin">
        <color indexed="64"/>
      </right>
      <top/>
      <bottom/>
      <diagonal/>
    </border>
    <border>
      <left style="thin">
        <color indexed="64"/>
      </left>
      <right/>
      <top style="thin">
        <color theme="1"/>
      </top>
      <bottom/>
      <diagonal/>
    </border>
    <border>
      <left style="thin">
        <color indexed="64"/>
      </left>
      <right style="thin">
        <color indexed="64"/>
      </right>
      <top style="thin">
        <color theme="1"/>
      </top>
      <bottom style="thin">
        <color indexed="64"/>
      </bottom>
      <diagonal/>
    </border>
    <border>
      <left/>
      <right style="thin">
        <color indexed="64"/>
      </right>
      <top style="thin">
        <color theme="1"/>
      </top>
      <bottom style="thin">
        <color indexed="64"/>
      </bottom>
      <diagonal/>
    </border>
    <border>
      <left style="thin">
        <color theme="1"/>
      </left>
      <right style="thin">
        <color indexed="64"/>
      </right>
      <top style="thin">
        <color theme="1"/>
      </top>
      <bottom/>
      <diagonal/>
    </border>
    <border>
      <left style="thin">
        <color indexed="64"/>
      </left>
      <right style="thin">
        <color theme="1"/>
      </right>
      <top style="thin">
        <color theme="1"/>
      </top>
      <bottom/>
      <diagonal/>
    </border>
    <border>
      <left style="thin">
        <color indexed="64"/>
      </left>
      <right style="thin">
        <color theme="1"/>
      </right>
      <top/>
      <bottom/>
      <diagonal/>
    </border>
    <border>
      <left style="thin">
        <color indexed="64"/>
      </left>
      <right style="dashed">
        <color theme="9" tint="-0.24994659260841701"/>
      </right>
      <top style="thin">
        <color indexed="64"/>
      </top>
      <bottom/>
      <diagonal/>
    </border>
    <border>
      <left style="thin">
        <color indexed="64"/>
      </left>
      <right style="dashed">
        <color theme="9" tint="-0.24994659260841701"/>
      </right>
      <top/>
      <bottom/>
      <diagonal/>
    </border>
    <border>
      <left style="thin">
        <color theme="1"/>
      </left>
      <right/>
      <top/>
      <bottom/>
      <diagonal/>
    </border>
    <border>
      <left style="thin">
        <color indexed="64"/>
      </left>
      <right style="thin">
        <color indexed="64"/>
      </right>
      <top style="thin">
        <color theme="1"/>
      </top>
      <bottom/>
      <diagonal/>
    </border>
    <border>
      <left style="thin">
        <color indexed="64"/>
      </left>
      <right style="thin">
        <color theme="1"/>
      </right>
      <top/>
      <bottom style="thin">
        <color indexed="64"/>
      </bottom>
      <diagonal/>
    </border>
    <border>
      <left style="thin">
        <color theme="1"/>
      </left>
      <right style="thin">
        <color indexed="64"/>
      </right>
      <top/>
      <bottom style="thin">
        <color indexed="64"/>
      </bottom>
      <diagonal/>
    </border>
    <border>
      <left style="thin">
        <color indexed="64"/>
      </left>
      <right style="thin">
        <color theme="1"/>
      </right>
      <top style="thin">
        <color theme="1"/>
      </top>
      <bottom style="thin">
        <color indexed="64"/>
      </bottom>
      <diagonal/>
    </border>
    <border>
      <left style="thin">
        <color theme="1"/>
      </left>
      <right style="thin">
        <color indexed="64"/>
      </right>
      <top style="thin">
        <color theme="1"/>
      </top>
      <bottom style="thin">
        <color indexed="64"/>
      </bottom>
      <diagonal/>
    </border>
    <border>
      <left style="thin">
        <color indexed="64"/>
      </left>
      <right/>
      <top style="thin">
        <color theme="1"/>
      </top>
      <bottom style="thin">
        <color indexed="64"/>
      </bottom>
      <diagonal/>
    </border>
    <border>
      <left/>
      <right style="thin">
        <color indexed="64"/>
      </right>
      <top style="thin">
        <color theme="1"/>
      </top>
      <bottom/>
      <diagonal/>
    </border>
    <border>
      <left/>
      <right style="thin">
        <color theme="1"/>
      </right>
      <top/>
      <bottom/>
      <diagonal/>
    </border>
    <border>
      <left/>
      <right style="thin">
        <color theme="1"/>
      </right>
      <top style="thin">
        <color theme="1"/>
      </top>
      <bottom/>
      <diagonal/>
    </border>
    <border>
      <left/>
      <right/>
      <top style="thin">
        <color theme="1"/>
      </top>
      <bottom/>
      <diagonal/>
    </border>
    <border>
      <left style="thin">
        <color theme="1"/>
      </left>
      <right style="thin">
        <color indexed="64"/>
      </right>
      <top/>
      <bottom/>
      <diagonal/>
    </border>
    <border>
      <left style="thin">
        <color theme="1"/>
      </left>
      <right/>
      <top style="thin">
        <color theme="1"/>
      </top>
      <bottom/>
      <diagonal/>
    </border>
    <border>
      <left style="thin">
        <color theme="1"/>
      </left>
      <right style="thin">
        <color indexed="64"/>
      </right>
      <top style="thin">
        <color indexed="64"/>
      </top>
      <bottom/>
      <diagonal/>
    </border>
    <border>
      <left/>
      <right style="thin">
        <color theme="1"/>
      </right>
      <top style="thin">
        <color indexed="64"/>
      </top>
      <bottom/>
      <diagonal/>
    </border>
    <border>
      <left/>
      <right style="thin">
        <color indexed="64"/>
      </right>
      <top/>
      <bottom style="thin">
        <color theme="1"/>
      </bottom>
      <diagonal/>
    </border>
    <border>
      <left style="thin">
        <color theme="1"/>
      </left>
      <right/>
      <top style="thin">
        <color indexed="64"/>
      </top>
      <bottom/>
      <diagonal/>
    </border>
  </borders>
  <cellStyleXfs count="5">
    <xf numFmtId="0" fontId="0" fillId="0" borderId="0"/>
    <xf numFmtId="9" fontId="12" fillId="0" borderId="0" applyFont="0" applyFill="0" applyBorder="0" applyAlignment="0" applyProtection="0"/>
    <xf numFmtId="0" fontId="42" fillId="0" borderId="0"/>
    <xf numFmtId="0" fontId="43" fillId="0" borderId="0"/>
    <xf numFmtId="0" fontId="4" fillId="0" borderId="0"/>
  </cellStyleXfs>
  <cellXfs count="795">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2" xfId="0" applyFont="1" applyFill="1" applyBorder="1" applyAlignment="1">
      <alignment horizontal="center" vertical="center" wrapText="1" readingOrder="1"/>
    </xf>
    <xf numFmtId="0" fontId="8" fillId="0" borderId="2" xfId="0" applyFont="1" applyBorder="1" applyAlignment="1">
      <alignment horizontal="justify" vertical="center" wrapText="1" readingOrder="1"/>
    </xf>
    <xf numFmtId="9" fontId="8" fillId="0" borderId="2"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4" fillId="0" borderId="0" xfId="0" applyFont="1" applyAlignment="1">
      <alignment vertical="center"/>
    </xf>
    <xf numFmtId="0" fontId="25" fillId="0" borderId="0" xfId="0" applyFont="1"/>
    <xf numFmtId="0" fontId="23" fillId="0" borderId="0" xfId="0" applyFont="1"/>
    <xf numFmtId="0" fontId="0" fillId="0" borderId="0" xfId="0" pivotButton="1"/>
    <xf numFmtId="0" fontId="10" fillId="0" borderId="0" xfId="0" applyFont="1" applyAlignment="1">
      <alignment horizontal="justify" vertical="center" wrapText="1" readingOrder="1"/>
    </xf>
    <xf numFmtId="0" fontId="26" fillId="0" borderId="0" xfId="0" applyFont="1"/>
    <xf numFmtId="0" fontId="28" fillId="6" borderId="0" xfId="0" applyFont="1" applyFill="1" applyAlignment="1">
      <alignment horizontal="center" vertical="center" wrapText="1" readingOrder="1"/>
    </xf>
    <xf numFmtId="0" fontId="29" fillId="0" borderId="2" xfId="0" applyFont="1" applyBorder="1" applyAlignment="1">
      <alignment horizontal="justify" vertical="center" wrapText="1" readingOrder="1"/>
    </xf>
    <xf numFmtId="0" fontId="29" fillId="0" borderId="1" xfId="0" applyFont="1" applyBorder="1" applyAlignment="1">
      <alignment horizontal="justify" vertical="center" wrapText="1" readingOrder="1"/>
    </xf>
    <xf numFmtId="0" fontId="29" fillId="5" borderId="2" xfId="0" applyFont="1" applyFill="1" applyBorder="1" applyAlignment="1">
      <alignment horizontal="center" vertical="center" wrapText="1" readingOrder="1"/>
    </xf>
    <xf numFmtId="0" fontId="29" fillId="7" borderId="1" xfId="0" applyFont="1" applyFill="1" applyBorder="1" applyAlignment="1">
      <alignment horizontal="center" vertical="center" wrapText="1" readingOrder="1"/>
    </xf>
    <xf numFmtId="0" fontId="29" fillId="4" borderId="1" xfId="0" applyFont="1" applyFill="1" applyBorder="1" applyAlignment="1">
      <alignment horizontal="center" vertical="center" wrapText="1" readingOrder="1"/>
    </xf>
    <xf numFmtId="0" fontId="29" fillId="8" borderId="1" xfId="0" applyFont="1" applyFill="1" applyBorder="1" applyAlignment="1">
      <alignment horizontal="center" vertical="center" wrapText="1" readingOrder="1"/>
    </xf>
    <xf numFmtId="0" fontId="30" fillId="9" borderId="1" xfId="0" applyFont="1" applyFill="1" applyBorder="1" applyAlignment="1">
      <alignment horizontal="center" vertical="center" wrapText="1" readingOrder="1"/>
    </xf>
    <xf numFmtId="0" fontId="29" fillId="0" borderId="2" xfId="0" applyFont="1" applyBorder="1" applyAlignment="1">
      <alignment horizontal="center" vertical="center" wrapText="1" readingOrder="1"/>
    </xf>
    <xf numFmtId="0" fontId="29" fillId="0" borderId="1" xfId="0" applyFont="1" applyBorder="1" applyAlignment="1">
      <alignment horizontal="center" vertical="center" wrapText="1" readingOrder="1"/>
    </xf>
    <xf numFmtId="0" fontId="16" fillId="11" borderId="0" xfId="0" applyFont="1" applyFill="1" applyAlignment="1" applyProtection="1">
      <alignment horizontal="center" vertical="center" wrapText="1" readingOrder="1"/>
      <protection hidden="1"/>
    </xf>
    <xf numFmtId="0" fontId="16" fillId="12" borderId="0" xfId="0" applyFont="1" applyFill="1" applyAlignment="1" applyProtection="1">
      <alignment horizontal="center" wrapText="1" readingOrder="1"/>
      <protection hidden="1"/>
    </xf>
    <xf numFmtId="0" fontId="16" fillId="13" borderId="0" xfId="0" applyFont="1" applyFill="1" applyAlignment="1" applyProtection="1">
      <alignment horizontal="center" wrapText="1" readingOrder="1"/>
      <protection hidden="1"/>
    </xf>
    <xf numFmtId="0" fontId="16" fillId="5" borderId="0" xfId="0" applyFont="1" applyFill="1" applyAlignment="1" applyProtection="1">
      <alignment horizontal="center" wrapText="1" readingOrder="1"/>
      <protection hidden="1"/>
    </xf>
    <xf numFmtId="0" fontId="0" fillId="3" borderId="0" xfId="0" applyFill="1"/>
    <xf numFmtId="0" fontId="44" fillId="3" borderId="31" xfId="2" applyFont="1" applyFill="1" applyBorder="1"/>
    <xf numFmtId="0" fontId="44" fillId="3" borderId="32" xfId="2" applyFont="1" applyFill="1" applyBorder="1"/>
    <xf numFmtId="0" fontId="44" fillId="3" borderId="33" xfId="2" applyFont="1" applyFill="1" applyBorder="1"/>
    <xf numFmtId="0" fontId="14" fillId="3" borderId="0" xfId="0" applyFont="1" applyFill="1" applyAlignment="1">
      <alignment vertical="center"/>
    </xf>
    <xf numFmtId="0" fontId="4" fillId="3" borderId="0" xfId="0" applyFont="1" applyFill="1"/>
    <xf numFmtId="0" fontId="32" fillId="3" borderId="0" xfId="0" applyFont="1" applyFill="1"/>
    <xf numFmtId="0" fontId="33" fillId="3" borderId="14" xfId="0" applyFont="1" applyFill="1" applyBorder="1" applyAlignment="1">
      <alignment horizontal="center" vertical="center" wrapText="1" readingOrder="1"/>
    </xf>
    <xf numFmtId="0" fontId="34" fillId="3" borderId="14" xfId="0" applyFont="1" applyFill="1" applyBorder="1" applyAlignment="1">
      <alignment horizontal="justify" vertical="center" wrapText="1" readingOrder="1"/>
    </xf>
    <xf numFmtId="9" fontId="33" fillId="3" borderId="23" xfId="0" applyNumberFormat="1" applyFont="1" applyFill="1" applyBorder="1" applyAlignment="1">
      <alignment horizontal="center" vertical="center" wrapText="1" readingOrder="1"/>
    </xf>
    <xf numFmtId="0" fontId="33" fillId="3" borderId="13" xfId="0" applyFont="1" applyFill="1" applyBorder="1" applyAlignment="1">
      <alignment horizontal="center" vertical="center" wrapText="1" readingOrder="1"/>
    </xf>
    <xf numFmtId="0" fontId="34" fillId="3" borderId="13" xfId="0" applyFont="1" applyFill="1" applyBorder="1" applyAlignment="1">
      <alignment horizontal="justify" vertical="center" wrapText="1" readingOrder="1"/>
    </xf>
    <xf numFmtId="9" fontId="33" fillId="3" borderId="18" xfId="0" applyNumberFormat="1" applyFont="1" applyFill="1" applyBorder="1" applyAlignment="1">
      <alignment horizontal="center" vertical="center" wrapText="1" readingOrder="1"/>
    </xf>
    <xf numFmtId="0" fontId="34" fillId="3" borderId="18" xfId="0" applyFont="1" applyFill="1" applyBorder="1" applyAlignment="1">
      <alignment horizontal="center" vertical="center" wrapText="1" readingOrder="1"/>
    </xf>
    <xf numFmtId="0" fontId="33" fillId="3" borderId="20" xfId="0" applyFont="1" applyFill="1" applyBorder="1" applyAlignment="1">
      <alignment horizontal="center" vertical="center" wrapText="1" readingOrder="1"/>
    </xf>
    <xf numFmtId="0" fontId="34" fillId="3" borderId="20" xfId="0" applyFont="1" applyFill="1" applyBorder="1" applyAlignment="1">
      <alignment horizontal="justify" vertical="center" wrapText="1" readingOrder="1"/>
    </xf>
    <xf numFmtId="0" fontId="34" fillId="3" borderId="21" xfId="0" applyFont="1" applyFill="1" applyBorder="1" applyAlignment="1">
      <alignment horizontal="center" vertical="center" wrapText="1" readingOrder="1"/>
    </xf>
    <xf numFmtId="0" fontId="41" fillId="3" borderId="0" xfId="0" applyFont="1" applyFill="1"/>
    <xf numFmtId="0" fontId="33" fillId="15" borderId="25" xfId="0" applyFont="1" applyFill="1" applyBorder="1" applyAlignment="1">
      <alignment horizontal="center" vertical="center" wrapText="1" readingOrder="1"/>
    </xf>
    <xf numFmtId="0" fontId="33" fillId="15" borderId="26" xfId="0" applyFont="1" applyFill="1" applyBorder="1" applyAlignment="1">
      <alignment horizontal="center" vertical="center" wrapText="1" readingOrder="1"/>
    </xf>
    <xf numFmtId="0" fontId="11" fillId="3" borderId="0" xfId="0" applyFont="1" applyFill="1"/>
    <xf numFmtId="0" fontId="27"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4" fillId="3" borderId="3" xfId="2" applyFont="1" applyFill="1" applyBorder="1"/>
    <xf numFmtId="0" fontId="49" fillId="3" borderId="0" xfId="0" applyFont="1" applyFill="1" applyAlignment="1">
      <alignment horizontal="left" vertical="center" wrapText="1"/>
    </xf>
    <xf numFmtId="0" fontId="50" fillId="3" borderId="0" xfId="0" applyFont="1" applyFill="1" applyAlignment="1">
      <alignment horizontal="left" vertical="top" wrapText="1"/>
    </xf>
    <xf numFmtId="0" fontId="44" fillId="3" borderId="0" xfId="2" applyFont="1" applyFill="1"/>
    <xf numFmtId="0" fontId="44" fillId="3" borderId="4" xfId="2" applyFont="1" applyFill="1" applyBorder="1"/>
    <xf numFmtId="0" fontId="44" fillId="3" borderId="5" xfId="2" applyFont="1" applyFill="1" applyBorder="1"/>
    <xf numFmtId="0" fontId="44" fillId="3" borderId="7" xfId="2" applyFont="1" applyFill="1" applyBorder="1"/>
    <xf numFmtId="0" fontId="44" fillId="3" borderId="6" xfId="2" applyFont="1" applyFill="1" applyBorder="1"/>
    <xf numFmtId="0" fontId="48" fillId="3" borderId="0" xfId="2" applyFont="1" applyFill="1" applyAlignment="1">
      <alignment horizontal="left" vertical="center" wrapText="1"/>
    </xf>
    <xf numFmtId="0" fontId="44" fillId="3" borderId="0" xfId="2" applyFont="1" applyFill="1" applyAlignment="1">
      <alignment horizontal="left" vertical="center" wrapText="1"/>
    </xf>
    <xf numFmtId="0" fontId="44" fillId="3" borderId="0" xfId="2" quotePrefix="1" applyFont="1" applyFill="1" applyAlignment="1">
      <alignment horizontal="left" vertical="center" wrapText="1"/>
    </xf>
    <xf numFmtId="0" fontId="46" fillId="3" borderId="3" xfId="2" quotePrefix="1" applyFont="1" applyFill="1" applyBorder="1" applyAlignment="1">
      <alignment horizontal="left" vertical="top" wrapText="1"/>
    </xf>
    <xf numFmtId="0" fontId="47" fillId="3" borderId="0" xfId="2" quotePrefix="1" applyFont="1" applyFill="1" applyAlignment="1">
      <alignment horizontal="left" vertical="top" wrapText="1"/>
    </xf>
    <xf numFmtId="0" fontId="47" fillId="3" borderId="4" xfId="2" quotePrefix="1" applyFont="1" applyFill="1" applyBorder="1" applyAlignment="1">
      <alignment horizontal="left" vertical="top" wrapText="1"/>
    </xf>
    <xf numFmtId="0" fontId="53" fillId="0" borderId="0" xfId="0" applyFont="1"/>
    <xf numFmtId="0" fontId="16" fillId="11" borderId="65" xfId="0" applyFont="1" applyFill="1" applyBorder="1" applyAlignment="1" applyProtection="1">
      <alignment horizontal="center" vertical="center" wrapText="1" readingOrder="1"/>
      <protection hidden="1"/>
    </xf>
    <xf numFmtId="0" fontId="16" fillId="11" borderId="32" xfId="0" applyFont="1" applyFill="1" applyBorder="1" applyAlignment="1" applyProtection="1">
      <alignment horizontal="center" vertical="center" wrapText="1" readingOrder="1"/>
      <protection hidden="1"/>
    </xf>
    <xf numFmtId="0" fontId="16" fillId="11" borderId="66" xfId="0" applyFont="1" applyFill="1" applyBorder="1" applyAlignment="1" applyProtection="1">
      <alignment horizontal="center" vertical="center" wrapText="1" readingOrder="1"/>
      <protection hidden="1"/>
    </xf>
    <xf numFmtId="0" fontId="16" fillId="11" borderId="58" xfId="0" applyFont="1" applyFill="1" applyBorder="1" applyAlignment="1" applyProtection="1">
      <alignment horizontal="center" vertical="center" wrapText="1" readingOrder="1"/>
      <protection hidden="1"/>
    </xf>
    <xf numFmtId="0" fontId="16" fillId="11" borderId="56" xfId="0" applyFont="1" applyFill="1" applyBorder="1" applyAlignment="1" applyProtection="1">
      <alignment horizontal="center" vertical="center" wrapText="1" readingOrder="1"/>
      <protection hidden="1"/>
    </xf>
    <xf numFmtId="0" fontId="16" fillId="11" borderId="55" xfId="0" applyFont="1" applyFill="1" applyBorder="1" applyAlignment="1" applyProtection="1">
      <alignment horizontal="center" vertical="center" wrapText="1" readingOrder="1"/>
      <protection hidden="1"/>
    </xf>
    <xf numFmtId="0" fontId="16" fillId="11" borderId="49" xfId="0" applyFont="1" applyFill="1" applyBorder="1" applyAlignment="1" applyProtection="1">
      <alignment horizontal="center" vertical="center" wrapText="1" readingOrder="1"/>
      <protection hidden="1"/>
    </xf>
    <xf numFmtId="0" fontId="16" fillId="11" borderId="57" xfId="0" applyFont="1" applyFill="1" applyBorder="1" applyAlignment="1" applyProtection="1">
      <alignment horizontal="center" vertical="center" wrapText="1" readingOrder="1"/>
      <protection hidden="1"/>
    </xf>
    <xf numFmtId="0" fontId="16" fillId="12" borderId="65" xfId="0" applyFont="1" applyFill="1" applyBorder="1" applyAlignment="1" applyProtection="1">
      <alignment horizontal="center" wrapText="1" readingOrder="1"/>
      <protection hidden="1"/>
    </xf>
    <xf numFmtId="0" fontId="16" fillId="12" borderId="32" xfId="0" applyFont="1" applyFill="1" applyBorder="1" applyAlignment="1" applyProtection="1">
      <alignment horizontal="center" wrapText="1" readingOrder="1"/>
      <protection hidden="1"/>
    </xf>
    <xf numFmtId="0" fontId="16" fillId="12" borderId="66" xfId="0" applyFont="1" applyFill="1" applyBorder="1" applyAlignment="1" applyProtection="1">
      <alignment horizontal="center" wrapText="1" readingOrder="1"/>
      <protection hidden="1"/>
    </xf>
    <xf numFmtId="0" fontId="16" fillId="12" borderId="58" xfId="0" applyFont="1" applyFill="1" applyBorder="1" applyAlignment="1" applyProtection="1">
      <alignment horizontal="center" wrapText="1" readingOrder="1"/>
      <protection hidden="1"/>
    </xf>
    <xf numFmtId="0" fontId="16" fillId="12" borderId="56" xfId="0" applyFont="1" applyFill="1" applyBorder="1" applyAlignment="1" applyProtection="1">
      <alignment horizontal="center" wrapText="1" readingOrder="1"/>
      <protection hidden="1"/>
    </xf>
    <xf numFmtId="0" fontId="16" fillId="12" borderId="55" xfId="0" applyFont="1" applyFill="1" applyBorder="1" applyAlignment="1" applyProtection="1">
      <alignment horizontal="center" wrapText="1" readingOrder="1"/>
      <protection hidden="1"/>
    </xf>
    <xf numFmtId="0" fontId="16" fillId="12" borderId="49" xfId="0" applyFont="1" applyFill="1" applyBorder="1" applyAlignment="1" applyProtection="1">
      <alignment horizontal="center" wrapText="1" readingOrder="1"/>
      <protection hidden="1"/>
    </xf>
    <xf numFmtId="0" fontId="16" fillId="12" borderId="57" xfId="0" applyFont="1" applyFill="1" applyBorder="1" applyAlignment="1" applyProtection="1">
      <alignment horizontal="center" wrapText="1" readingOrder="1"/>
      <protection hidden="1"/>
    </xf>
    <xf numFmtId="0" fontId="16" fillId="13" borderId="65" xfId="0" applyFont="1" applyFill="1" applyBorder="1" applyAlignment="1" applyProtection="1">
      <alignment horizontal="center" wrapText="1" readingOrder="1"/>
      <protection hidden="1"/>
    </xf>
    <xf numFmtId="0" fontId="16" fillId="13" borderId="32" xfId="0" applyFont="1" applyFill="1" applyBorder="1" applyAlignment="1" applyProtection="1">
      <alignment horizontal="center" wrapText="1" readingOrder="1"/>
      <protection hidden="1"/>
    </xf>
    <xf numFmtId="0" fontId="16" fillId="13" borderId="66" xfId="0" applyFont="1" applyFill="1" applyBorder="1" applyAlignment="1" applyProtection="1">
      <alignment horizontal="center" wrapText="1" readingOrder="1"/>
      <protection hidden="1"/>
    </xf>
    <xf numFmtId="0" fontId="16" fillId="13" borderId="58" xfId="0" applyFont="1" applyFill="1" applyBorder="1" applyAlignment="1" applyProtection="1">
      <alignment horizontal="center" wrapText="1" readingOrder="1"/>
      <protection hidden="1"/>
    </xf>
    <xf numFmtId="0" fontId="16" fillId="13" borderId="56" xfId="0" applyFont="1" applyFill="1" applyBorder="1" applyAlignment="1" applyProtection="1">
      <alignment horizontal="center" wrapText="1" readingOrder="1"/>
      <protection hidden="1"/>
    </xf>
    <xf numFmtId="0" fontId="16" fillId="13" borderId="55" xfId="0" applyFont="1" applyFill="1" applyBorder="1" applyAlignment="1" applyProtection="1">
      <alignment horizontal="center" wrapText="1" readingOrder="1"/>
      <protection hidden="1"/>
    </xf>
    <xf numFmtId="0" fontId="16" fillId="13" borderId="49" xfId="0" applyFont="1" applyFill="1" applyBorder="1" applyAlignment="1" applyProtection="1">
      <alignment horizontal="center" wrapText="1" readingOrder="1"/>
      <protection hidden="1"/>
    </xf>
    <xf numFmtId="0" fontId="16" fillId="13" borderId="57" xfId="0" applyFont="1" applyFill="1" applyBorder="1" applyAlignment="1" applyProtection="1">
      <alignment horizontal="center" wrapText="1" readingOrder="1"/>
      <protection hidden="1"/>
    </xf>
    <xf numFmtId="0" fontId="16" fillId="5" borderId="65" xfId="0" applyFont="1" applyFill="1" applyBorder="1" applyAlignment="1" applyProtection="1">
      <alignment horizontal="center" wrapText="1" readingOrder="1"/>
      <protection hidden="1"/>
    </xf>
    <xf numFmtId="0" fontId="16" fillId="5" borderId="32" xfId="0" applyFont="1" applyFill="1" applyBorder="1" applyAlignment="1" applyProtection="1">
      <alignment horizontal="center" wrapText="1" readingOrder="1"/>
      <protection hidden="1"/>
    </xf>
    <xf numFmtId="0" fontId="16" fillId="5" borderId="66" xfId="0" applyFont="1" applyFill="1" applyBorder="1" applyAlignment="1" applyProtection="1">
      <alignment horizontal="center" wrapText="1" readingOrder="1"/>
      <protection hidden="1"/>
    </xf>
    <xf numFmtId="0" fontId="16" fillId="5" borderId="58" xfId="0" applyFont="1" applyFill="1" applyBorder="1" applyAlignment="1" applyProtection="1">
      <alignment horizontal="center" wrapText="1" readingOrder="1"/>
      <protection hidden="1"/>
    </xf>
    <xf numFmtId="0" fontId="16" fillId="5" borderId="56" xfId="0" applyFont="1" applyFill="1" applyBorder="1" applyAlignment="1" applyProtection="1">
      <alignment horizontal="center" wrapText="1" readingOrder="1"/>
      <protection hidden="1"/>
    </xf>
    <xf numFmtId="0" fontId="16" fillId="5" borderId="55" xfId="0" applyFont="1" applyFill="1" applyBorder="1" applyAlignment="1" applyProtection="1">
      <alignment horizontal="center" wrapText="1" readingOrder="1"/>
      <protection hidden="1"/>
    </xf>
    <xf numFmtId="0" fontId="16" fillId="5" borderId="49" xfId="0" applyFont="1" applyFill="1" applyBorder="1" applyAlignment="1" applyProtection="1">
      <alignment horizontal="center" wrapText="1" readingOrder="1"/>
      <protection hidden="1"/>
    </xf>
    <xf numFmtId="0" fontId="16" fillId="5" borderId="57" xfId="0" applyFont="1" applyFill="1" applyBorder="1" applyAlignment="1" applyProtection="1">
      <alignment horizontal="center" wrapText="1" readingOrder="1"/>
      <protection hidden="1"/>
    </xf>
    <xf numFmtId="0" fontId="20" fillId="13" borderId="32" xfId="0" applyFont="1" applyFill="1" applyBorder="1" applyAlignment="1" applyProtection="1">
      <alignment horizontal="center" wrapText="1" readingOrder="1"/>
      <protection hidden="1"/>
    </xf>
    <xf numFmtId="0" fontId="49" fillId="3" borderId="51" xfId="0" applyFont="1" applyFill="1" applyBorder="1" applyAlignment="1">
      <alignment horizontal="left" vertical="center" wrapText="1"/>
    </xf>
    <xf numFmtId="0" fontId="49" fillId="3" borderId="52" xfId="0" applyFont="1" applyFill="1" applyBorder="1" applyAlignment="1">
      <alignment horizontal="left" vertical="center" wrapText="1"/>
    </xf>
    <xf numFmtId="0" fontId="53" fillId="0" borderId="3" xfId="0" applyFont="1" applyBorder="1"/>
    <xf numFmtId="0" fontId="53" fillId="0" borderId="4" xfId="0" applyFont="1" applyBorder="1"/>
    <xf numFmtId="0" fontId="54" fillId="25" borderId="15" xfId="0" applyFont="1" applyFill="1" applyBorder="1" applyAlignment="1">
      <alignment horizontal="center" vertical="center" wrapText="1"/>
    </xf>
    <xf numFmtId="0" fontId="54" fillId="25" borderId="76" xfId="0" applyFont="1" applyFill="1" applyBorder="1" applyAlignment="1">
      <alignment horizontal="center" vertical="center" wrapText="1"/>
    </xf>
    <xf numFmtId="0" fontId="53" fillId="3" borderId="14" xfId="0" applyFont="1" applyFill="1" applyBorder="1" applyAlignment="1">
      <alignment horizontal="center" vertical="center" wrapText="1"/>
    </xf>
    <xf numFmtId="14" fontId="53" fillId="3" borderId="13" xfId="0" applyNumberFormat="1" applyFont="1" applyFill="1" applyBorder="1" applyAlignment="1">
      <alignment horizontal="center" vertical="center" wrapText="1"/>
    </xf>
    <xf numFmtId="0" fontId="53" fillId="3" borderId="13" xfId="0" applyFont="1" applyFill="1" applyBorder="1" applyAlignment="1">
      <alignment horizontal="center" vertical="center" wrapText="1"/>
    </xf>
    <xf numFmtId="0" fontId="63" fillId="3" borderId="0" xfId="0" applyFont="1" applyFill="1"/>
    <xf numFmtId="0" fontId="53" fillId="0" borderId="13" xfId="0" applyFont="1" applyBorder="1" applyAlignment="1">
      <alignment horizontal="center" vertical="center" wrapText="1"/>
    </xf>
    <xf numFmtId="0" fontId="53" fillId="3" borderId="20" xfId="0" applyFont="1" applyFill="1" applyBorder="1" applyAlignment="1">
      <alignment horizontal="center" vertical="center" wrapText="1"/>
    </xf>
    <xf numFmtId="0" fontId="53" fillId="0" borderId="20" xfId="0" applyFont="1" applyBorder="1" applyAlignment="1">
      <alignment horizontal="center" vertical="center" wrapText="1"/>
    </xf>
    <xf numFmtId="14" fontId="53" fillId="3" borderId="14" xfId="0" applyNumberFormat="1" applyFont="1" applyFill="1" applyBorder="1" applyAlignment="1">
      <alignment horizontal="center" vertical="center" wrapText="1"/>
    </xf>
    <xf numFmtId="14" fontId="65" fillId="0" borderId="0" xfId="4" applyNumberFormat="1" applyFont="1" applyAlignment="1">
      <alignment vertical="center" wrapText="1"/>
    </xf>
    <xf numFmtId="0" fontId="66" fillId="3" borderId="13" xfId="0" applyFont="1" applyFill="1" applyBorder="1" applyAlignment="1" applyProtection="1">
      <alignment horizontal="justify" vertical="center" wrapText="1"/>
      <protection locked="0"/>
    </xf>
    <xf numFmtId="0" fontId="66" fillId="0" borderId="14" xfId="0" applyFont="1" applyBorder="1" applyAlignment="1" applyProtection="1">
      <alignment horizontal="justify" vertical="center" wrapText="1"/>
      <protection locked="0"/>
    </xf>
    <xf numFmtId="0" fontId="66" fillId="0" borderId="86" xfId="0" applyFont="1" applyBorder="1" applyAlignment="1" applyProtection="1">
      <alignment horizontal="center" vertical="center" wrapText="1"/>
      <protection locked="0"/>
    </xf>
    <xf numFmtId="0" fontId="66" fillId="0" borderId="101" xfId="0" applyFont="1" applyBorder="1" applyAlignment="1" applyProtection="1">
      <alignment horizontal="center" vertical="center" wrapText="1"/>
      <protection locked="0"/>
    </xf>
    <xf numFmtId="0" fontId="66" fillId="0" borderId="59" xfId="0" applyFont="1" applyBorder="1" applyAlignment="1" applyProtection="1">
      <alignment horizontal="justify" vertical="center" wrapText="1"/>
      <protection locked="0"/>
    </xf>
    <xf numFmtId="0" fontId="66" fillId="0" borderId="0" xfId="0" applyFont="1" applyAlignment="1" applyProtection="1">
      <alignment horizontal="center" vertical="center" wrapText="1"/>
      <protection locked="0"/>
    </xf>
    <xf numFmtId="0" fontId="2" fillId="0" borderId="2" xfId="0" applyFont="1" applyBorder="1" applyAlignment="1">
      <alignment horizontal="center" vertical="center" wrapText="1" readingOrder="1"/>
    </xf>
    <xf numFmtId="0" fontId="2" fillId="0" borderId="1" xfId="0" applyFont="1" applyBorder="1" applyAlignment="1">
      <alignment horizontal="center" vertical="center" wrapText="1" readingOrder="1"/>
    </xf>
    <xf numFmtId="0" fontId="2" fillId="3" borderId="0" xfId="0" applyFont="1" applyFill="1" applyAlignment="1">
      <alignment horizontal="justify" vertical="center" wrapText="1" readingOrder="1"/>
    </xf>
    <xf numFmtId="0" fontId="2" fillId="0" borderId="2" xfId="0" applyFont="1" applyBorder="1" applyAlignment="1">
      <alignment horizontal="justify" vertical="center" wrapText="1" readingOrder="1"/>
    </xf>
    <xf numFmtId="0" fontId="2" fillId="0" borderId="1" xfId="0" applyFont="1" applyBorder="1" applyAlignment="1">
      <alignment horizontal="justify" vertical="center" wrapText="1" readingOrder="1"/>
    </xf>
    <xf numFmtId="0" fontId="66" fillId="0" borderId="78" xfId="0" quotePrefix="1" applyFont="1" applyBorder="1" applyAlignment="1" applyProtection="1">
      <alignment horizontal="center" vertical="center" wrapText="1"/>
      <protection locked="0"/>
    </xf>
    <xf numFmtId="0" fontId="66" fillId="0" borderId="78" xfId="0" applyFont="1" applyBorder="1" applyAlignment="1" applyProtection="1">
      <alignment horizontal="center" vertical="center" wrapText="1"/>
      <protection locked="0"/>
    </xf>
    <xf numFmtId="0" fontId="66" fillId="0" borderId="66" xfId="0" applyFont="1" applyBorder="1" applyAlignment="1" applyProtection="1">
      <alignment horizontal="center" vertical="center" wrapText="1"/>
      <protection locked="0"/>
    </xf>
    <xf numFmtId="0" fontId="66" fillId="0" borderId="79" xfId="0" applyFont="1" applyBorder="1" applyAlignment="1" applyProtection="1">
      <alignment horizontal="center" vertical="center" wrapText="1"/>
      <protection locked="0"/>
    </xf>
    <xf numFmtId="0" fontId="66" fillId="0" borderId="61" xfId="0" applyFont="1" applyBorder="1" applyAlignment="1" applyProtection="1">
      <alignment horizontal="center" vertical="center" wrapText="1"/>
      <protection locked="0"/>
    </xf>
    <xf numFmtId="0" fontId="66" fillId="0" borderId="56" xfId="0" applyFont="1" applyBorder="1" applyAlignment="1" applyProtection="1">
      <alignment horizontal="center" vertical="center" wrapText="1"/>
      <protection locked="0"/>
    </xf>
    <xf numFmtId="0" fontId="66" fillId="0" borderId="83" xfId="0" applyFont="1" applyBorder="1" applyAlignment="1" applyProtection="1">
      <alignment horizontal="center" vertical="center" wrapText="1"/>
      <protection locked="0"/>
    </xf>
    <xf numFmtId="0" fontId="66" fillId="0" borderId="103" xfId="0" applyFont="1" applyBorder="1" applyAlignment="1" applyProtection="1">
      <alignment horizontal="center" vertical="center" wrapText="1"/>
      <protection locked="0"/>
    </xf>
    <xf numFmtId="0" fontId="66" fillId="0" borderId="14" xfId="0" applyFont="1" applyBorder="1" applyAlignment="1" applyProtection="1">
      <alignment horizontal="center" vertical="center" wrapText="1"/>
      <protection locked="0"/>
    </xf>
    <xf numFmtId="0" fontId="66" fillId="0" borderId="13" xfId="0" applyFont="1" applyBorder="1" applyAlignment="1">
      <alignment horizontal="center" vertical="center" wrapText="1"/>
    </xf>
    <xf numFmtId="0" fontId="66" fillId="0" borderId="13" xfId="0" applyFont="1" applyBorder="1" applyAlignment="1">
      <alignment horizontal="center" vertical="center"/>
    </xf>
    <xf numFmtId="0" fontId="66" fillId="0" borderId="14" xfId="0" applyFont="1" applyBorder="1" applyAlignment="1">
      <alignment horizontal="center" vertical="center" wrapText="1"/>
    </xf>
    <xf numFmtId="0" fontId="66" fillId="0" borderId="13" xfId="0" applyFont="1" applyBorder="1" applyAlignment="1" applyProtection="1">
      <alignment horizontal="center" vertical="center" wrapText="1"/>
      <protection locked="0"/>
    </xf>
    <xf numFmtId="0" fontId="66" fillId="0" borderId="68" xfId="0" applyFont="1" applyBorder="1" applyAlignment="1">
      <alignment horizontal="center" vertical="center" wrapText="1"/>
    </xf>
    <xf numFmtId="0" fontId="66" fillId="0" borderId="68" xfId="0" applyFont="1" applyBorder="1" applyAlignment="1">
      <alignment horizontal="center" vertical="center"/>
    </xf>
    <xf numFmtId="0" fontId="66" fillId="0" borderId="68" xfId="0" applyFont="1" applyBorder="1" applyAlignment="1" applyProtection="1">
      <alignment horizontal="center" vertical="center" wrapText="1"/>
      <protection locked="0"/>
    </xf>
    <xf numFmtId="0" fontId="66" fillId="0" borderId="14" xfId="0" applyFont="1" applyBorder="1" applyAlignment="1">
      <alignment horizontal="center" vertical="center"/>
    </xf>
    <xf numFmtId="0" fontId="66" fillId="0" borderId="13" xfId="0" applyFont="1" applyBorder="1" applyAlignment="1" applyProtection="1">
      <alignment horizontal="center" vertical="center" textRotation="90"/>
      <protection locked="0"/>
    </xf>
    <xf numFmtId="0" fontId="66" fillId="0" borderId="68" xfId="0" applyFont="1" applyBorder="1" applyAlignment="1" applyProtection="1">
      <alignment horizontal="center" vertical="center" textRotation="90"/>
      <protection locked="0"/>
    </xf>
    <xf numFmtId="0" fontId="66" fillId="0" borderId="78" xfId="0" applyFont="1" applyBorder="1" applyAlignment="1">
      <alignment horizontal="center" vertical="center" wrapText="1"/>
    </xf>
    <xf numFmtId="0" fontId="66" fillId="0" borderId="68" xfId="0" applyFont="1" applyBorder="1" applyAlignment="1">
      <alignment vertical="center" wrapText="1"/>
    </xf>
    <xf numFmtId="0" fontId="66" fillId="0" borderId="85" xfId="0" applyFont="1" applyBorder="1" applyAlignment="1" applyProtection="1">
      <alignment horizontal="center" vertical="center" textRotation="90"/>
      <protection locked="0"/>
    </xf>
    <xf numFmtId="0" fontId="66" fillId="0" borderId="68" xfId="0" applyFont="1" applyBorder="1" applyAlignment="1" applyProtection="1">
      <alignment vertical="center" wrapText="1"/>
      <protection locked="0"/>
    </xf>
    <xf numFmtId="0" fontId="66" fillId="0" borderId="0" xfId="0" applyFont="1" applyAlignment="1">
      <alignment horizontal="center"/>
    </xf>
    <xf numFmtId="0" fontId="66" fillId="0" borderId="0" xfId="0" applyFont="1"/>
    <xf numFmtId="0" fontId="66" fillId="0" borderId="0" xfId="0" applyFont="1" applyAlignment="1">
      <alignment horizontal="center" vertical="center"/>
    </xf>
    <xf numFmtId="0" fontId="66" fillId="0" borderId="0" xfId="0" applyFont="1" applyAlignment="1">
      <alignment horizontal="center" vertical="center" wrapText="1"/>
    </xf>
    <xf numFmtId="0" fontId="66" fillId="3" borderId="0" xfId="0" applyFont="1" applyFill="1"/>
    <xf numFmtId="0" fontId="60" fillId="0" borderId="60" xfId="0" applyFont="1" applyBorder="1" applyAlignment="1">
      <alignment horizontal="left" vertical="center"/>
    </xf>
    <xf numFmtId="0" fontId="67" fillId="0" borderId="49" xfId="4" applyFont="1" applyBorder="1" applyAlignment="1">
      <alignment horizontal="center" vertical="center" wrapText="1"/>
    </xf>
    <xf numFmtId="0" fontId="67" fillId="0" borderId="49" xfId="4" applyFont="1" applyBorder="1" applyAlignment="1">
      <alignment vertical="center" wrapText="1"/>
    </xf>
    <xf numFmtId="0" fontId="67" fillId="0" borderId="0" xfId="4" applyFont="1" applyAlignment="1">
      <alignment vertical="center" wrapText="1"/>
    </xf>
    <xf numFmtId="0" fontId="67" fillId="0" borderId="56" xfId="4" applyFont="1" applyBorder="1" applyAlignment="1">
      <alignment vertical="center" wrapText="1"/>
    </xf>
    <xf numFmtId="0" fontId="60" fillId="19" borderId="64" xfId="0" applyFont="1" applyFill="1" applyBorder="1" applyAlignment="1">
      <alignment horizontal="center" vertical="center" textRotation="90"/>
    </xf>
    <xf numFmtId="0" fontId="60" fillId="0" borderId="0" xfId="0" applyFont="1" applyAlignment="1">
      <alignment horizontal="center" vertical="center"/>
    </xf>
    <xf numFmtId="0" fontId="65" fillId="0" borderId="0" xfId="0" applyFont="1" applyAlignment="1">
      <alignment horizontal="center" vertical="center"/>
    </xf>
    <xf numFmtId="0" fontId="66" fillId="0" borderId="13" xfId="0" applyFont="1" applyBorder="1" applyAlignment="1" applyProtection="1">
      <alignment horizontal="justify" vertical="center" wrapText="1"/>
      <protection locked="0"/>
    </xf>
    <xf numFmtId="0" fontId="66" fillId="0" borderId="13" xfId="0" applyFont="1" applyBorder="1" applyAlignment="1" applyProtection="1">
      <alignment horizontal="center" vertical="center"/>
      <protection hidden="1"/>
    </xf>
    <xf numFmtId="9" fontId="66" fillId="0" borderId="13" xfId="0" applyNumberFormat="1" applyFont="1" applyBorder="1" applyAlignment="1" applyProtection="1">
      <alignment horizontal="center" vertical="center"/>
      <protection hidden="1"/>
    </xf>
    <xf numFmtId="164" fontId="66" fillId="0" borderId="13" xfId="1" applyNumberFormat="1" applyFont="1" applyBorder="1" applyAlignment="1">
      <alignment horizontal="center" vertical="center"/>
    </xf>
    <xf numFmtId="0" fontId="60" fillId="0" borderId="13" xfId="0" applyFont="1" applyBorder="1" applyAlignment="1" applyProtection="1">
      <alignment horizontal="center" vertical="center" textRotation="90" wrapText="1"/>
      <protection hidden="1"/>
    </xf>
    <xf numFmtId="0" fontId="60" fillId="0" borderId="13" xfId="0" applyFont="1" applyBorder="1" applyAlignment="1" applyProtection="1">
      <alignment horizontal="center" vertical="center" textRotation="90"/>
      <protection hidden="1"/>
    </xf>
    <xf numFmtId="14" fontId="66" fillId="0" borderId="13" xfId="0" applyNumberFormat="1" applyFont="1" applyBorder="1" applyAlignment="1" applyProtection="1">
      <alignment horizontal="center" vertical="center"/>
      <protection locked="0"/>
    </xf>
    <xf numFmtId="0" fontId="66" fillId="0" borderId="13" xfId="0" applyFont="1" applyBorder="1" applyAlignment="1" applyProtection="1">
      <alignment horizontal="center" vertical="center"/>
      <protection locked="0"/>
    </xf>
    <xf numFmtId="0" fontId="66" fillId="3" borderId="0" xfId="0" applyFont="1" applyFill="1" applyAlignment="1">
      <alignment vertical="center"/>
    </xf>
    <xf numFmtId="0" fontId="66" fillId="0" borderId="0" xfId="0" applyFont="1" applyAlignment="1">
      <alignment vertical="center"/>
    </xf>
    <xf numFmtId="0" fontId="66" fillId="3" borderId="13" xfId="0" applyFont="1" applyFill="1" applyBorder="1" applyAlignment="1" applyProtection="1">
      <alignment horizontal="center" vertical="center" textRotation="90"/>
      <protection locked="0"/>
    </xf>
    <xf numFmtId="0" fontId="66" fillId="0" borderId="13" xfId="0" applyFont="1" applyBorder="1"/>
    <xf numFmtId="0" fontId="66" fillId="0" borderId="13" xfId="0" applyFont="1" applyBorder="1" applyAlignment="1" applyProtection="1">
      <alignment horizontal="justify" vertical="top" wrapText="1"/>
      <protection locked="0"/>
    </xf>
    <xf numFmtId="0" fontId="66" fillId="0" borderId="104" xfId="0" applyFont="1" applyBorder="1" applyAlignment="1" applyProtection="1">
      <alignment horizontal="center" vertical="center" wrapText="1"/>
      <protection locked="0"/>
    </xf>
    <xf numFmtId="0" fontId="66" fillId="0" borderId="58" xfId="0" applyFont="1" applyBorder="1" applyAlignment="1" applyProtection="1">
      <alignment horizontal="center" vertical="center" wrapText="1"/>
      <protection locked="0"/>
    </xf>
    <xf numFmtId="0" fontId="66" fillId="0" borderId="85" xfId="0" applyFont="1" applyBorder="1" applyAlignment="1" applyProtection="1">
      <alignment horizontal="center" vertical="center"/>
      <protection locked="0"/>
    </xf>
    <xf numFmtId="0" fontId="60" fillId="0" borderId="13" xfId="0" applyFont="1" applyBorder="1" applyAlignment="1" applyProtection="1">
      <alignment horizontal="center" vertical="center" wrapText="1"/>
      <protection hidden="1"/>
    </xf>
    <xf numFmtId="9" fontId="66" fillId="0" borderId="85" xfId="0" applyNumberFormat="1" applyFont="1" applyBorder="1" applyAlignment="1" applyProtection="1">
      <alignment horizontal="center" vertical="center" wrapText="1"/>
      <protection hidden="1"/>
    </xf>
    <xf numFmtId="9" fontId="66" fillId="0" borderId="86" xfId="0" applyNumberFormat="1" applyFont="1" applyBorder="1" applyAlignment="1" applyProtection="1">
      <alignment horizontal="center" vertical="center" wrapText="1"/>
      <protection locked="0"/>
    </xf>
    <xf numFmtId="9" fontId="66" fillId="0" borderId="59" xfId="0" applyNumberFormat="1" applyFont="1" applyBorder="1" applyAlignment="1" applyProtection="1">
      <alignment horizontal="center" vertical="center" wrapText="1"/>
      <protection hidden="1"/>
    </xf>
    <xf numFmtId="0" fontId="60" fillId="0" borderId="56" xfId="0" applyFont="1" applyBorder="1" applyAlignment="1" applyProtection="1">
      <alignment horizontal="center" vertical="center" wrapText="1"/>
      <protection hidden="1"/>
    </xf>
    <xf numFmtId="0" fontId="60" fillId="0" borderId="85" xfId="0" applyFont="1" applyBorder="1" applyAlignment="1" applyProtection="1">
      <alignment horizontal="center" vertical="center"/>
      <protection hidden="1"/>
    </xf>
    <xf numFmtId="0" fontId="66" fillId="0" borderId="14" xfId="0" applyFont="1" applyBorder="1" applyAlignment="1" applyProtection="1">
      <alignment horizontal="center" vertical="center"/>
      <protection hidden="1"/>
    </xf>
    <xf numFmtId="0" fontId="66" fillId="0" borderId="14" xfId="0" applyFont="1" applyBorder="1" applyAlignment="1" applyProtection="1">
      <alignment horizontal="center" vertical="center" textRotation="90"/>
      <protection locked="0"/>
    </xf>
    <xf numFmtId="9" fontId="66" fillId="0" borderId="14" xfId="0" applyNumberFormat="1" applyFont="1" applyBorder="1" applyAlignment="1" applyProtection="1">
      <alignment horizontal="center" vertical="center"/>
      <protection hidden="1"/>
    </xf>
    <xf numFmtId="0" fontId="66" fillId="0" borderId="96" xfId="0" applyFont="1" applyBorder="1" applyAlignment="1" applyProtection="1">
      <alignment horizontal="center" vertical="center" textRotation="90"/>
      <protection locked="0"/>
    </xf>
    <xf numFmtId="0" fontId="66" fillId="0" borderId="97" xfId="0" applyFont="1" applyBorder="1" applyAlignment="1" applyProtection="1">
      <alignment horizontal="center" vertical="center" textRotation="90"/>
      <protection locked="0"/>
    </xf>
    <xf numFmtId="0" fontId="66" fillId="0" borderId="55" xfId="0" applyFont="1" applyBorder="1" applyAlignment="1" applyProtection="1">
      <alignment horizontal="center" vertical="center" textRotation="90"/>
      <protection locked="0"/>
    </xf>
    <xf numFmtId="164" fontId="66" fillId="0" borderId="59" xfId="1" applyNumberFormat="1" applyFont="1" applyBorder="1" applyAlignment="1">
      <alignment horizontal="center" vertical="center"/>
    </xf>
    <xf numFmtId="0" fontId="60" fillId="0" borderId="88" xfId="0" applyFont="1" applyBorder="1" applyAlignment="1" applyProtection="1">
      <alignment horizontal="center" vertical="center" textRotation="90" wrapText="1"/>
      <protection hidden="1"/>
    </xf>
    <xf numFmtId="0" fontId="60" fillId="0" borderId="14" xfId="0" applyFont="1" applyBorder="1" applyAlignment="1" applyProtection="1">
      <alignment horizontal="center" vertical="center" textRotation="90"/>
      <protection hidden="1"/>
    </xf>
    <xf numFmtId="9" fontId="66" fillId="0" borderId="13" xfId="0" applyNumberFormat="1" applyFont="1" applyBorder="1" applyAlignment="1" applyProtection="1">
      <alignment horizontal="center" vertical="center" wrapText="1"/>
      <protection hidden="1"/>
    </xf>
    <xf numFmtId="9" fontId="66" fillId="0" borderId="13" xfId="0" applyNumberFormat="1" applyFont="1" applyBorder="1" applyAlignment="1" applyProtection="1">
      <alignment horizontal="center" vertical="center" wrapText="1"/>
      <protection locked="0"/>
    </xf>
    <xf numFmtId="0" fontId="60" fillId="0" borderId="13" xfId="0" applyFont="1" applyBorder="1" applyAlignment="1" applyProtection="1">
      <alignment horizontal="center" vertical="center"/>
      <protection hidden="1"/>
    </xf>
    <xf numFmtId="0" fontId="60" fillId="0" borderId="57" xfId="0" applyFont="1" applyBorder="1" applyAlignment="1" applyProtection="1">
      <alignment horizontal="center" vertical="center" textRotation="90" wrapText="1"/>
      <protection hidden="1"/>
    </xf>
    <xf numFmtId="0" fontId="60" fillId="0" borderId="14" xfId="0" applyFont="1" applyBorder="1" applyAlignment="1" applyProtection="1">
      <alignment horizontal="center" vertical="center" textRotation="90" wrapText="1"/>
      <protection hidden="1"/>
    </xf>
    <xf numFmtId="0" fontId="66" fillId="0" borderId="87" xfId="0" applyFont="1" applyBorder="1" applyAlignment="1" applyProtection="1">
      <alignment horizontal="center" vertical="center"/>
      <protection hidden="1"/>
    </xf>
    <xf numFmtId="0" fontId="66" fillId="0" borderId="87" xfId="0" applyFont="1" applyBorder="1" applyAlignment="1" applyProtection="1">
      <alignment horizontal="center" vertical="center" textRotation="90"/>
      <protection locked="0"/>
    </xf>
    <xf numFmtId="9" fontId="66" fillId="0" borderId="87" xfId="0" applyNumberFormat="1" applyFont="1" applyBorder="1" applyAlignment="1" applyProtection="1">
      <alignment horizontal="center" vertical="center"/>
      <protection hidden="1"/>
    </xf>
    <xf numFmtId="0" fontId="66" fillId="0" borderId="98" xfId="0" applyFont="1" applyBorder="1" applyAlignment="1" applyProtection="1">
      <alignment horizontal="center" vertical="center" textRotation="90"/>
      <protection locked="0"/>
    </xf>
    <xf numFmtId="0" fontId="66" fillId="0" borderId="99" xfId="0" applyFont="1" applyBorder="1" applyAlignment="1" applyProtection="1">
      <alignment horizontal="center" vertical="center" textRotation="90"/>
      <protection locked="0"/>
    </xf>
    <xf numFmtId="0" fontId="66" fillId="0" borderId="100" xfId="0" applyFont="1" applyBorder="1" applyAlignment="1" applyProtection="1">
      <alignment horizontal="center" vertical="center" textRotation="90"/>
      <protection locked="0"/>
    </xf>
    <xf numFmtId="0" fontId="66" fillId="0" borderId="85" xfId="0" applyFont="1" applyBorder="1" applyAlignment="1" applyProtection="1">
      <alignment horizontal="justify" vertical="center" wrapText="1"/>
      <protection locked="0"/>
    </xf>
    <xf numFmtId="0" fontId="66" fillId="0" borderId="95" xfId="0" applyFont="1" applyBorder="1" applyAlignment="1" applyProtection="1">
      <alignment horizontal="center" vertical="center"/>
      <protection hidden="1"/>
    </xf>
    <xf numFmtId="9" fontId="66" fillId="0" borderId="55" xfId="0" applyNumberFormat="1" applyFont="1" applyBorder="1" applyAlignment="1" applyProtection="1">
      <alignment horizontal="center" vertical="center"/>
      <protection hidden="1"/>
    </xf>
    <xf numFmtId="0" fontId="60" fillId="0" borderId="68" xfId="0" applyFont="1" applyBorder="1" applyAlignment="1" applyProtection="1">
      <alignment horizontal="center" vertical="center" wrapText="1"/>
      <protection hidden="1"/>
    </xf>
    <xf numFmtId="9" fontId="66" fillId="0" borderId="68" xfId="0" applyNumberFormat="1" applyFont="1" applyBorder="1" applyAlignment="1" applyProtection="1">
      <alignment horizontal="center" vertical="center" wrapText="1"/>
      <protection hidden="1"/>
    </xf>
    <xf numFmtId="0" fontId="66" fillId="0" borderId="68" xfId="0" applyFont="1" applyBorder="1" applyAlignment="1" applyProtection="1">
      <alignment horizontal="justify" vertical="center" wrapText="1"/>
      <protection locked="0"/>
    </xf>
    <xf numFmtId="164" fontId="66" fillId="0" borderId="64" xfId="1" applyNumberFormat="1" applyFont="1" applyBorder="1" applyAlignment="1">
      <alignment horizontal="center" vertical="center"/>
    </xf>
    <xf numFmtId="0" fontId="60" fillId="0" borderId="101" xfId="0" applyFont="1" applyBorder="1" applyAlignment="1" applyProtection="1">
      <alignment horizontal="center" vertical="center" textRotation="90" wrapText="1"/>
      <protection hidden="1"/>
    </xf>
    <xf numFmtId="9" fontId="66" fillId="0" borderId="68" xfId="0" applyNumberFormat="1" applyFont="1" applyBorder="1" applyAlignment="1" applyProtection="1">
      <alignment horizontal="center" vertical="center"/>
      <protection hidden="1"/>
    </xf>
    <xf numFmtId="0" fontId="60" fillId="0" borderId="68" xfId="0" applyFont="1" applyBorder="1" applyAlignment="1" applyProtection="1">
      <alignment horizontal="center" vertical="center" textRotation="90" wrapText="1"/>
      <protection hidden="1"/>
    </xf>
    <xf numFmtId="0" fontId="66" fillId="0" borderId="65" xfId="0" applyFont="1" applyBorder="1" applyAlignment="1" applyProtection="1">
      <alignment horizontal="center" vertical="center" wrapText="1"/>
      <protection locked="0"/>
    </xf>
    <xf numFmtId="0" fontId="66" fillId="0" borderId="68" xfId="0" applyFont="1" applyBorder="1" applyAlignment="1" applyProtection="1">
      <alignment horizontal="center" vertical="center"/>
      <protection locked="0"/>
    </xf>
    <xf numFmtId="9" fontId="66" fillId="0" borderId="68" xfId="0" applyNumberFormat="1" applyFont="1" applyBorder="1" applyAlignment="1" applyProtection="1">
      <alignment horizontal="center" vertical="center" wrapText="1"/>
      <protection locked="0"/>
    </xf>
    <xf numFmtId="0" fontId="60" fillId="0" borderId="68" xfId="0" applyFont="1" applyBorder="1" applyAlignment="1" applyProtection="1">
      <alignment horizontal="center" vertical="center"/>
      <protection hidden="1"/>
    </xf>
    <xf numFmtId="0" fontId="66" fillId="0" borderId="68" xfId="0" applyFont="1" applyBorder="1" applyAlignment="1" applyProtection="1">
      <alignment horizontal="center" vertical="center"/>
      <protection hidden="1"/>
    </xf>
    <xf numFmtId="164" fontId="66" fillId="0" borderId="81" xfId="1" applyNumberFormat="1" applyFont="1" applyBorder="1" applyAlignment="1">
      <alignment horizontal="center" vertical="center"/>
    </xf>
    <xf numFmtId="0" fontId="66" fillId="0" borderId="81" xfId="0" applyFont="1" applyBorder="1" applyAlignment="1">
      <alignment horizontal="center" vertical="center"/>
    </xf>
    <xf numFmtId="0" fontId="66" fillId="0" borderId="81" xfId="0" applyFont="1" applyBorder="1" applyAlignment="1" applyProtection="1">
      <alignment horizontal="justify" vertical="center" wrapText="1"/>
      <protection locked="0"/>
    </xf>
    <xf numFmtId="0" fontId="66" fillId="0" borderId="57" xfId="0" applyFont="1" applyBorder="1" applyAlignment="1" applyProtection="1">
      <alignment horizontal="center" vertical="center"/>
      <protection hidden="1"/>
    </xf>
    <xf numFmtId="0" fontId="66" fillId="0" borderId="59" xfId="0" applyFont="1" applyBorder="1" applyAlignment="1">
      <alignment horizontal="center" vertical="center"/>
    </xf>
    <xf numFmtId="0" fontId="66" fillId="0" borderId="88" xfId="0" applyFont="1" applyBorder="1" applyAlignment="1" applyProtection="1">
      <alignment horizontal="center" vertical="center"/>
      <protection hidden="1"/>
    </xf>
    <xf numFmtId="0" fontId="66" fillId="0" borderId="63" xfId="0" applyFont="1" applyBorder="1" applyAlignment="1" applyProtection="1">
      <alignment horizontal="center" vertical="center" wrapText="1"/>
      <protection locked="0"/>
    </xf>
    <xf numFmtId="0" fontId="66" fillId="0" borderId="59" xfId="0" applyFont="1" applyBorder="1" applyAlignment="1" applyProtection="1">
      <alignment horizontal="center" vertical="center"/>
      <protection locked="0"/>
    </xf>
    <xf numFmtId="0" fontId="60" fillId="0" borderId="59" xfId="0" applyFont="1" applyBorder="1" applyAlignment="1" applyProtection="1">
      <alignment horizontal="center" vertical="center" wrapText="1"/>
      <protection hidden="1"/>
    </xf>
    <xf numFmtId="9" fontId="66" fillId="0" borderId="59" xfId="0" applyNumberFormat="1" applyFont="1" applyBorder="1" applyAlignment="1" applyProtection="1">
      <alignment horizontal="center" vertical="center" wrapText="1"/>
      <protection locked="0"/>
    </xf>
    <xf numFmtId="0" fontId="60" fillId="0" borderId="59" xfId="0" applyFont="1" applyBorder="1" applyAlignment="1" applyProtection="1">
      <alignment horizontal="center" vertical="center"/>
      <protection hidden="1"/>
    </xf>
    <xf numFmtId="0" fontId="66" fillId="0" borderId="13" xfId="0" applyFont="1" applyBorder="1" applyAlignment="1">
      <alignment vertical="center"/>
    </xf>
    <xf numFmtId="0" fontId="66" fillId="0" borderId="13" xfId="0" applyFont="1" applyBorder="1" applyAlignment="1">
      <alignment vertical="center" wrapText="1"/>
    </xf>
    <xf numFmtId="0" fontId="66" fillId="0" borderId="95" xfId="0" applyFont="1" applyBorder="1" applyAlignment="1" applyProtection="1">
      <alignment horizontal="center" vertical="center" wrapText="1"/>
      <protection locked="0"/>
    </xf>
    <xf numFmtId="0" fontId="66" fillId="0" borderId="95" xfId="0" applyFont="1" applyBorder="1" applyAlignment="1" applyProtection="1">
      <alignment horizontal="center" vertical="center"/>
      <protection locked="0"/>
    </xf>
    <xf numFmtId="9" fontId="66" fillId="0" borderId="95" xfId="0" applyNumberFormat="1" applyFont="1" applyBorder="1" applyAlignment="1" applyProtection="1">
      <alignment horizontal="center" vertical="center" wrapText="1"/>
      <protection hidden="1"/>
    </xf>
    <xf numFmtId="9" fontId="66" fillId="0" borderId="90" xfId="0" applyNumberFormat="1" applyFont="1" applyBorder="1" applyAlignment="1" applyProtection="1">
      <alignment vertical="center" wrapText="1"/>
      <protection locked="0"/>
    </xf>
    <xf numFmtId="0" fontId="60" fillId="0" borderId="95" xfId="0" applyFont="1" applyBorder="1" applyAlignment="1" applyProtection="1">
      <alignment horizontal="center" vertical="center"/>
      <protection hidden="1"/>
    </xf>
    <xf numFmtId="0" fontId="66" fillId="0" borderId="59" xfId="0" applyFont="1" applyBorder="1" applyAlignment="1" applyProtection="1">
      <alignment horizontal="center" vertical="center" wrapText="1"/>
      <protection locked="0"/>
    </xf>
    <xf numFmtId="0" fontId="66" fillId="0" borderId="63" xfId="0" applyFont="1" applyBorder="1" applyAlignment="1" applyProtection="1">
      <alignment horizontal="center" vertical="center"/>
      <protection locked="0"/>
    </xf>
    <xf numFmtId="9" fontId="66" fillId="0" borderId="61" xfId="0" applyNumberFormat="1" applyFont="1" applyBorder="1" applyAlignment="1" applyProtection="1">
      <alignment horizontal="center" vertical="center" wrapText="1"/>
      <protection hidden="1"/>
    </xf>
    <xf numFmtId="0" fontId="66" fillId="0" borderId="85" xfId="0" applyFont="1" applyBorder="1" applyAlignment="1" applyProtection="1">
      <alignment horizontal="center" vertical="center" wrapText="1"/>
      <protection locked="0"/>
    </xf>
    <xf numFmtId="9" fontId="66" fillId="0" borderId="92" xfId="0" applyNumberFormat="1" applyFont="1" applyBorder="1" applyAlignment="1" applyProtection="1">
      <alignment horizontal="center" vertical="center" wrapText="1"/>
      <protection locked="0"/>
    </xf>
    <xf numFmtId="0" fontId="66" fillId="0" borderId="64" xfId="0" applyFont="1" applyBorder="1" applyAlignment="1" applyProtection="1">
      <alignment horizontal="center" vertical="center" wrapText="1"/>
      <protection locked="0"/>
    </xf>
    <xf numFmtId="0" fontId="60" fillId="0" borderId="81" xfId="0" applyFont="1" applyBorder="1" applyAlignment="1" applyProtection="1">
      <alignment horizontal="center" vertical="center" wrapText="1"/>
      <protection hidden="1"/>
    </xf>
    <xf numFmtId="0" fontId="66" fillId="0" borderId="56" xfId="0" applyFont="1" applyBorder="1" applyAlignment="1" applyProtection="1">
      <alignment horizontal="center" vertical="center"/>
      <protection locked="0"/>
    </xf>
    <xf numFmtId="0" fontId="66" fillId="0" borderId="101" xfId="0" applyFont="1" applyBorder="1" applyAlignment="1" applyProtection="1">
      <alignment horizontal="center" vertical="center"/>
      <protection locked="0"/>
    </xf>
    <xf numFmtId="0" fontId="66" fillId="0" borderId="14" xfId="0" applyFont="1" applyBorder="1" applyAlignment="1" applyProtection="1">
      <alignment horizontal="justify" vertical="top" wrapText="1"/>
      <protection locked="0"/>
    </xf>
    <xf numFmtId="14" fontId="66" fillId="0" borderId="14" xfId="0" applyNumberFormat="1" applyFont="1" applyBorder="1" applyAlignment="1" applyProtection="1">
      <alignment horizontal="center" vertical="center"/>
      <protection locked="0"/>
    </xf>
    <xf numFmtId="0" fontId="66" fillId="0" borderId="61" xfId="0" applyFont="1" applyBorder="1" applyAlignment="1" applyProtection="1">
      <alignment horizontal="center" vertical="center"/>
      <protection locked="0"/>
    </xf>
    <xf numFmtId="0" fontId="60" fillId="0" borderId="85" xfId="0" applyFont="1" applyBorder="1" applyAlignment="1" applyProtection="1">
      <alignment horizontal="center" vertical="center" wrapText="1"/>
      <protection hidden="1"/>
    </xf>
    <xf numFmtId="9" fontId="66" fillId="0" borderId="82" xfId="0" applyNumberFormat="1" applyFont="1" applyBorder="1" applyAlignment="1" applyProtection="1">
      <alignment horizontal="center" vertical="center" wrapText="1"/>
      <protection hidden="1"/>
    </xf>
    <xf numFmtId="0" fontId="66" fillId="0" borderId="106" xfId="0" applyFont="1" applyBorder="1" applyAlignment="1" applyProtection="1">
      <alignment horizontal="center" vertical="center" wrapText="1"/>
      <protection locked="0"/>
    </xf>
    <xf numFmtId="0" fontId="66" fillId="0" borderId="103" xfId="0" applyFont="1" applyBorder="1" applyAlignment="1" applyProtection="1">
      <alignment horizontal="center" vertical="center"/>
      <protection locked="0"/>
    </xf>
    <xf numFmtId="9" fontId="66" fillId="0" borderId="64" xfId="0" applyNumberFormat="1" applyFont="1" applyBorder="1" applyAlignment="1" applyProtection="1">
      <alignment horizontal="center" vertical="center" wrapText="1"/>
      <protection locked="0"/>
    </xf>
    <xf numFmtId="9" fontId="66" fillId="0" borderId="65" xfId="0" applyNumberFormat="1" applyFont="1" applyBorder="1" applyAlignment="1" applyProtection="1">
      <alignment horizontal="center" vertical="center" wrapText="1"/>
      <protection hidden="1"/>
    </xf>
    <xf numFmtId="0" fontId="66" fillId="0" borderId="64" xfId="0" applyFont="1" applyBorder="1" applyAlignment="1" applyProtection="1">
      <alignment horizontal="justify" vertical="center" wrapText="1"/>
      <protection locked="0"/>
    </xf>
    <xf numFmtId="0" fontId="66" fillId="0" borderId="95" xfId="0" applyFont="1" applyBorder="1" applyAlignment="1" applyProtection="1">
      <alignment horizontal="center" vertical="center" textRotation="90"/>
      <protection locked="0"/>
    </xf>
    <xf numFmtId="9" fontId="66" fillId="0" borderId="95" xfId="0" applyNumberFormat="1" applyFont="1" applyBorder="1" applyAlignment="1" applyProtection="1">
      <alignment horizontal="center" vertical="center"/>
      <protection hidden="1"/>
    </xf>
    <xf numFmtId="0" fontId="66" fillId="0" borderId="90" xfId="0" applyFont="1" applyBorder="1" applyAlignment="1" applyProtection="1">
      <alignment horizontal="center" vertical="center" textRotation="90"/>
      <protection locked="0"/>
    </xf>
    <xf numFmtId="0" fontId="66" fillId="0" borderId="89" xfId="0" applyFont="1" applyBorder="1" applyAlignment="1" applyProtection="1">
      <alignment horizontal="center" vertical="center" textRotation="90"/>
      <protection locked="0"/>
    </xf>
    <xf numFmtId="0" fontId="66" fillId="0" borderId="86" xfId="0" applyFont="1" applyBorder="1" applyAlignment="1" applyProtection="1">
      <alignment horizontal="center" vertical="center" textRotation="90"/>
      <protection locked="0"/>
    </xf>
    <xf numFmtId="0" fontId="60" fillId="0" borderId="68" xfId="0" applyFont="1" applyBorder="1" applyAlignment="1" applyProtection="1">
      <alignment horizontal="center" vertical="center" textRotation="90"/>
      <protection hidden="1"/>
    </xf>
    <xf numFmtId="0" fontId="66" fillId="0" borderId="91" xfId="0" applyFont="1" applyBorder="1" applyAlignment="1" applyProtection="1">
      <alignment vertical="center" wrapText="1"/>
      <protection locked="0"/>
    </xf>
    <xf numFmtId="0" fontId="66" fillId="0" borderId="13" xfId="0" applyFont="1" applyBorder="1" applyAlignment="1" applyProtection="1">
      <alignment vertical="center" wrapText="1"/>
      <protection locked="0"/>
    </xf>
    <xf numFmtId="14" fontId="66" fillId="0" borderId="13" xfId="0" applyNumberFormat="1" applyFont="1" applyBorder="1" applyAlignment="1" applyProtection="1">
      <alignment vertical="center" wrapText="1"/>
      <protection locked="0"/>
    </xf>
    <xf numFmtId="0" fontId="66" fillId="0" borderId="13" xfId="0" applyFont="1" applyBorder="1" applyAlignment="1" applyProtection="1">
      <alignment vertical="center"/>
      <protection locked="0"/>
    </xf>
    <xf numFmtId="0" fontId="66" fillId="0" borderId="63" xfId="0" quotePrefix="1" applyFont="1" applyBorder="1" applyAlignment="1" applyProtection="1">
      <alignment horizontal="center" vertical="center" wrapText="1"/>
      <protection locked="0"/>
    </xf>
    <xf numFmtId="0" fontId="66" fillId="0" borderId="68" xfId="0" applyFont="1" applyBorder="1" applyAlignment="1" applyProtection="1">
      <alignment vertical="center" textRotation="90"/>
      <protection locked="0"/>
    </xf>
    <xf numFmtId="0" fontId="66" fillId="0" borderId="14" xfId="0" applyFont="1" applyBorder="1" applyAlignment="1" applyProtection="1">
      <alignment horizontal="center" vertical="center"/>
      <protection locked="0"/>
    </xf>
    <xf numFmtId="0" fontId="66" fillId="0" borderId="55" xfId="0" applyFont="1" applyBorder="1" applyAlignment="1" applyProtection="1">
      <alignment horizontal="center" vertical="center" wrapText="1"/>
      <protection locked="0"/>
    </xf>
    <xf numFmtId="9" fontId="66" fillId="0" borderId="103" xfId="0" applyNumberFormat="1" applyFont="1" applyBorder="1" applyAlignment="1" applyProtection="1">
      <alignment horizontal="center" vertical="center" wrapText="1"/>
      <protection hidden="1"/>
    </xf>
    <xf numFmtId="9" fontId="66" fillId="0" borderId="64" xfId="0" applyNumberFormat="1" applyFont="1" applyBorder="1" applyAlignment="1" applyProtection="1">
      <alignment horizontal="center" vertical="center" wrapText="1"/>
      <protection hidden="1"/>
    </xf>
    <xf numFmtId="0" fontId="66" fillId="0" borderId="13" xfId="0" applyFont="1" applyBorder="1" applyAlignment="1" applyProtection="1">
      <alignment vertical="center" textRotation="90"/>
      <protection locked="0"/>
    </xf>
    <xf numFmtId="164" fontId="66" fillId="0" borderId="59" xfId="1" applyNumberFormat="1" applyFont="1" applyFill="1" applyBorder="1" applyAlignment="1">
      <alignment horizontal="center" vertical="center"/>
    </xf>
    <xf numFmtId="17" fontId="66" fillId="0" borderId="13" xfId="0" applyNumberFormat="1" applyFont="1" applyBorder="1" applyAlignment="1">
      <alignment horizontal="center" vertical="center" wrapText="1"/>
    </xf>
    <xf numFmtId="0" fontId="66" fillId="0" borderId="86" xfId="0" applyFont="1" applyBorder="1" applyAlignment="1" applyProtection="1">
      <alignment horizontal="center" vertical="center"/>
      <protection locked="0"/>
    </xf>
    <xf numFmtId="0" fontId="66" fillId="0" borderId="68" xfId="0" applyFont="1" applyBorder="1" applyAlignment="1">
      <alignment vertical="center"/>
    </xf>
    <xf numFmtId="9" fontId="66" fillId="0" borderId="68" xfId="0" applyNumberFormat="1" applyFont="1" applyBorder="1" applyAlignment="1" applyProtection="1">
      <alignment vertical="center" wrapText="1"/>
      <protection locked="0"/>
    </xf>
    <xf numFmtId="9" fontId="66" fillId="0" borderId="68" xfId="0" applyNumberFormat="1" applyFont="1" applyBorder="1" applyAlignment="1" applyProtection="1">
      <alignment vertical="center" wrapText="1"/>
      <protection hidden="1"/>
    </xf>
    <xf numFmtId="14" fontId="66" fillId="0" borderId="68" xfId="0" applyNumberFormat="1" applyFont="1" applyBorder="1" applyAlignment="1" applyProtection="1">
      <alignment vertical="center" wrapText="1"/>
      <protection locked="0"/>
    </xf>
    <xf numFmtId="14" fontId="66" fillId="0" borderId="68" xfId="0" applyNumberFormat="1" applyFont="1" applyBorder="1" applyAlignment="1" applyProtection="1">
      <alignment horizontal="center" vertical="center"/>
      <protection locked="0"/>
    </xf>
    <xf numFmtId="9" fontId="66" fillId="0" borderId="58" xfId="0" applyNumberFormat="1" applyFont="1" applyBorder="1" applyAlignment="1" applyProtection="1">
      <alignment horizontal="center" vertical="center"/>
      <protection hidden="1"/>
    </xf>
    <xf numFmtId="0" fontId="60" fillId="0" borderId="68" xfId="0" applyFont="1" applyBorder="1" applyAlignment="1" applyProtection="1">
      <alignment vertical="center" textRotation="90" wrapText="1"/>
      <protection hidden="1"/>
    </xf>
    <xf numFmtId="164" fontId="66" fillId="0" borderId="81" xfId="1" applyNumberFormat="1" applyFont="1" applyFill="1" applyBorder="1" applyAlignment="1">
      <alignment horizontal="center" vertical="center"/>
    </xf>
    <xf numFmtId="9" fontId="66" fillId="0" borderId="56" xfId="0" applyNumberFormat="1" applyFont="1" applyBorder="1" applyAlignment="1" applyProtection="1">
      <alignment horizontal="center" vertical="center" wrapText="1"/>
      <protection hidden="1"/>
    </xf>
    <xf numFmtId="0" fontId="60" fillId="0" borderId="107" xfId="0" applyFont="1" applyBorder="1" applyAlignment="1" applyProtection="1">
      <alignment horizontal="center" vertical="center" wrapText="1"/>
      <protection hidden="1"/>
    </xf>
    <xf numFmtId="0" fontId="66" fillId="0" borderId="85" xfId="0" applyFont="1" applyBorder="1" applyAlignment="1">
      <alignment horizontal="center" vertical="center"/>
    </xf>
    <xf numFmtId="0" fontId="66" fillId="0" borderId="85" xfId="0" applyFont="1" applyBorder="1" applyAlignment="1" applyProtection="1">
      <alignment horizontal="center" vertical="center"/>
      <protection hidden="1"/>
    </xf>
    <xf numFmtId="9" fontId="66" fillId="0" borderId="85" xfId="0" applyNumberFormat="1" applyFont="1" applyBorder="1" applyAlignment="1" applyProtection="1">
      <alignment horizontal="center" vertical="center"/>
      <protection hidden="1"/>
    </xf>
    <xf numFmtId="0" fontId="66" fillId="0" borderId="58" xfId="0" applyFont="1" applyBorder="1" applyAlignment="1" applyProtection="1">
      <alignment horizontal="center" vertical="center"/>
      <protection locked="0"/>
    </xf>
    <xf numFmtId="9" fontId="66" fillId="0" borderId="13" xfId="0" applyNumberFormat="1" applyFont="1" applyBorder="1" applyAlignment="1" applyProtection="1">
      <alignment vertical="center" wrapText="1"/>
      <protection locked="0"/>
    </xf>
    <xf numFmtId="0" fontId="66" fillId="0" borderId="14" xfId="0" applyFont="1" applyBorder="1" applyAlignment="1">
      <alignment wrapText="1"/>
    </xf>
    <xf numFmtId="0" fontId="66" fillId="0" borderId="82" xfId="0" applyFont="1" applyBorder="1" applyAlignment="1" applyProtection="1">
      <alignment horizontal="center" vertical="center" wrapText="1"/>
      <protection locked="0"/>
    </xf>
    <xf numFmtId="9" fontId="66" fillId="0" borderId="67" xfId="0" applyNumberFormat="1" applyFont="1" applyBorder="1" applyAlignment="1" applyProtection="1">
      <alignment horizontal="center" vertical="center" wrapText="1"/>
      <protection locked="0"/>
    </xf>
    <xf numFmtId="9" fontId="66" fillId="0" borderId="67" xfId="0" applyNumberFormat="1" applyFont="1" applyBorder="1" applyAlignment="1" applyProtection="1">
      <alignment horizontal="center" vertical="center" wrapText="1"/>
      <protection hidden="1"/>
    </xf>
    <xf numFmtId="14" fontId="66" fillId="0" borderId="13" xfId="0" applyNumberFormat="1" applyFont="1" applyBorder="1" applyAlignment="1" applyProtection="1">
      <alignment vertical="center"/>
      <protection locked="0"/>
    </xf>
    <xf numFmtId="14" fontId="66" fillId="0" borderId="14" xfId="0" applyNumberFormat="1" applyFont="1" applyBorder="1" applyAlignment="1" applyProtection="1">
      <alignment vertical="center" wrapText="1"/>
      <protection locked="0"/>
    </xf>
    <xf numFmtId="14" fontId="66" fillId="0" borderId="14" xfId="0" applyNumberFormat="1" applyFont="1" applyBorder="1" applyAlignment="1" applyProtection="1">
      <alignment vertical="center"/>
      <protection locked="0"/>
    </xf>
    <xf numFmtId="9" fontId="66" fillId="0" borderId="58" xfId="0" applyNumberFormat="1" applyFont="1" applyBorder="1" applyAlignment="1" applyProtection="1">
      <alignment horizontal="center" vertical="center" wrapText="1"/>
      <protection locked="0"/>
    </xf>
    <xf numFmtId="9" fontId="66" fillId="0" borderId="94" xfId="0" applyNumberFormat="1" applyFont="1" applyBorder="1" applyAlignment="1" applyProtection="1">
      <alignment horizontal="center" vertical="center" wrapText="1"/>
      <protection hidden="1"/>
    </xf>
    <xf numFmtId="9" fontId="66" fillId="0" borderId="13" xfId="0" applyNumberFormat="1" applyFont="1" applyBorder="1" applyAlignment="1" applyProtection="1">
      <alignment vertical="center" wrapText="1"/>
      <protection hidden="1"/>
    </xf>
    <xf numFmtId="0" fontId="60" fillId="0" borderId="55" xfId="0" applyFont="1" applyBorder="1" applyAlignment="1" applyProtection="1">
      <alignment horizontal="center" vertical="center" textRotation="90"/>
      <protection hidden="1"/>
    </xf>
    <xf numFmtId="0" fontId="60" fillId="0" borderId="79" xfId="0" applyFont="1" applyBorder="1" applyAlignment="1" applyProtection="1">
      <alignment horizontal="center" vertical="center" textRotation="90"/>
      <protection hidden="1"/>
    </xf>
    <xf numFmtId="9" fontId="66" fillId="0" borderId="14" xfId="0" applyNumberFormat="1" applyFont="1" applyBorder="1" applyAlignment="1" applyProtection="1">
      <alignment horizontal="center" vertical="center" wrapText="1"/>
      <protection hidden="1"/>
    </xf>
    <xf numFmtId="0" fontId="60" fillId="0" borderId="105" xfId="0" applyFont="1" applyBorder="1" applyAlignment="1" applyProtection="1">
      <alignment horizontal="center" vertical="center" wrapText="1"/>
      <protection hidden="1"/>
    </xf>
    <xf numFmtId="0" fontId="60" fillId="0" borderId="64" xfId="0" applyFont="1" applyBorder="1" applyAlignment="1" applyProtection="1">
      <alignment horizontal="center" vertical="center"/>
      <protection hidden="1"/>
    </xf>
    <xf numFmtId="0" fontId="66" fillId="0" borderId="64" xfId="0" applyFont="1" applyBorder="1" applyAlignment="1">
      <alignment horizontal="center" vertical="center"/>
    </xf>
    <xf numFmtId="0" fontId="60" fillId="0" borderId="14" xfId="0" applyFont="1" applyBorder="1" applyAlignment="1" applyProtection="1">
      <alignment horizontal="center" vertical="center" wrapText="1"/>
      <protection hidden="1"/>
    </xf>
    <xf numFmtId="0" fontId="60" fillId="0" borderId="102" xfId="0" applyFont="1" applyBorder="1" applyAlignment="1" applyProtection="1">
      <alignment horizontal="center" vertical="center" wrapText="1"/>
      <protection hidden="1"/>
    </xf>
    <xf numFmtId="9" fontId="66" fillId="0" borderId="102" xfId="0" applyNumberFormat="1" applyFont="1" applyBorder="1" applyAlignment="1" applyProtection="1">
      <alignment horizontal="center" vertical="center" wrapText="1"/>
      <protection hidden="1"/>
    </xf>
    <xf numFmtId="0" fontId="60" fillId="0" borderId="67" xfId="0" applyFont="1" applyBorder="1" applyAlignment="1" applyProtection="1">
      <alignment horizontal="center" vertical="center"/>
      <protection hidden="1"/>
    </xf>
    <xf numFmtId="0" fontId="66" fillId="0" borderId="67" xfId="0" applyFont="1" applyBorder="1" applyAlignment="1" applyProtection="1">
      <alignment horizontal="justify" vertical="center" wrapText="1"/>
      <protection locked="0"/>
    </xf>
    <xf numFmtId="0" fontId="60" fillId="0" borderId="108" xfId="0" applyFont="1" applyBorder="1" applyAlignment="1" applyProtection="1">
      <alignment horizontal="center" vertical="center" wrapText="1"/>
      <protection hidden="1"/>
    </xf>
    <xf numFmtId="0" fontId="66" fillId="0" borderId="63" xfId="0" applyFont="1" applyBorder="1" applyAlignment="1">
      <alignment horizontal="center" vertical="center"/>
    </xf>
    <xf numFmtId="0" fontId="66" fillId="0" borderId="14" xfId="0" applyFont="1" applyBorder="1"/>
    <xf numFmtId="0" fontId="60" fillId="0" borderId="66" xfId="0" applyFont="1" applyBorder="1" applyAlignment="1" applyProtection="1">
      <alignment horizontal="center" vertical="center" wrapText="1"/>
      <protection hidden="1"/>
    </xf>
    <xf numFmtId="9" fontId="66" fillId="0" borderId="81" xfId="0" applyNumberFormat="1" applyFont="1" applyBorder="1" applyAlignment="1" applyProtection="1">
      <alignment horizontal="center" vertical="center" wrapText="1"/>
      <protection locked="0"/>
    </xf>
    <xf numFmtId="9" fontId="66" fillId="0" borderId="81" xfId="0" applyNumberFormat="1" applyFont="1" applyBorder="1" applyAlignment="1" applyProtection="1">
      <alignment horizontal="center" vertical="center" wrapText="1"/>
      <protection hidden="1"/>
    </xf>
    <xf numFmtId="0" fontId="66" fillId="0" borderId="59" xfId="0" applyFont="1" applyBorder="1" applyAlignment="1" applyProtection="1">
      <alignment horizontal="left" vertical="center" wrapText="1"/>
      <protection locked="0"/>
    </xf>
    <xf numFmtId="0" fontId="66" fillId="0" borderId="14" xfId="0" applyFont="1" applyBorder="1" applyAlignment="1" applyProtection="1">
      <alignment horizontal="left" vertical="center" wrapText="1"/>
      <protection locked="0"/>
    </xf>
    <xf numFmtId="0" fontId="66" fillId="0" borderId="13" xfId="0" applyFont="1" applyBorder="1" applyAlignment="1" applyProtection="1">
      <alignment horizontal="left" vertical="center" wrapText="1"/>
      <protection locked="0"/>
    </xf>
    <xf numFmtId="0" fontId="66" fillId="3" borderId="0" xfId="0" applyFont="1" applyFill="1" applyAlignment="1">
      <alignment vertical="center" wrapText="1"/>
    </xf>
    <xf numFmtId="14" fontId="66" fillId="0" borderId="13" xfId="0" applyNumberFormat="1" applyFont="1" applyBorder="1" applyAlignment="1" applyProtection="1">
      <alignment horizontal="left" vertical="center" wrapText="1"/>
      <protection locked="0"/>
    </xf>
    <xf numFmtId="0" fontId="66" fillId="0" borderId="13" xfId="0" applyFont="1" applyBorder="1" applyAlignment="1" applyProtection="1">
      <alignment horizontal="left" vertical="center"/>
      <protection locked="0"/>
    </xf>
    <xf numFmtId="14" fontId="66" fillId="0" borderId="68" xfId="0" applyNumberFormat="1" applyFont="1" applyBorder="1" applyAlignment="1" applyProtection="1">
      <alignment horizontal="left" vertical="center" wrapText="1"/>
      <protection locked="0"/>
    </xf>
    <xf numFmtId="0" fontId="66" fillId="0" borderId="68" xfId="0" applyFont="1" applyBorder="1" applyAlignment="1" applyProtection="1">
      <alignment horizontal="left" vertical="center"/>
      <protection locked="0"/>
    </xf>
    <xf numFmtId="0" fontId="68" fillId="0" borderId="13" xfId="0" applyFont="1" applyBorder="1" applyAlignment="1">
      <alignment horizontal="center" vertical="center" wrapText="1"/>
    </xf>
    <xf numFmtId="0" fontId="66" fillId="3" borderId="0" xfId="0" applyFont="1" applyFill="1" applyAlignment="1">
      <alignment horizontal="center" vertical="center"/>
    </xf>
    <xf numFmtId="9" fontId="60" fillId="0" borderId="13" xfId="0" applyNumberFormat="1" applyFont="1" applyBorder="1" applyAlignment="1" applyProtection="1">
      <alignment horizontal="center" vertical="center" wrapText="1"/>
      <protection hidden="1"/>
    </xf>
    <xf numFmtId="1" fontId="66" fillId="0" borderId="13" xfId="0" applyNumberFormat="1" applyFont="1" applyBorder="1" applyAlignment="1" applyProtection="1">
      <alignment horizontal="center" vertical="center" wrapText="1"/>
      <protection hidden="1"/>
    </xf>
    <xf numFmtId="14" fontId="66" fillId="0" borderId="13" xfId="0" applyNumberFormat="1" applyFont="1" applyBorder="1" applyAlignment="1" applyProtection="1">
      <alignment horizontal="center" vertical="center" wrapText="1"/>
      <protection locked="0"/>
    </xf>
    <xf numFmtId="0" fontId="66" fillId="0" borderId="68" xfId="0" applyFont="1" applyBorder="1" applyAlignment="1" applyProtection="1">
      <alignment vertical="center"/>
      <protection locked="0"/>
    </xf>
    <xf numFmtId="0" fontId="66" fillId="0" borderId="14" xfId="0" applyFont="1" applyBorder="1" applyAlignment="1" applyProtection="1">
      <alignment vertical="center"/>
      <protection locked="0"/>
    </xf>
    <xf numFmtId="0" fontId="60" fillId="0" borderId="68" xfId="0" applyFont="1" applyBorder="1" applyAlignment="1" applyProtection="1">
      <alignment vertical="center"/>
      <protection hidden="1"/>
    </xf>
    <xf numFmtId="14" fontId="66" fillId="0" borderId="68" xfId="0" applyNumberFormat="1" applyFont="1" applyBorder="1" applyAlignment="1" applyProtection="1">
      <alignment vertical="center"/>
      <protection locked="0"/>
    </xf>
    <xf numFmtId="14" fontId="66" fillId="0" borderId="68" xfId="0" applyNumberFormat="1" applyFont="1" applyBorder="1" applyAlignment="1" applyProtection="1">
      <alignment horizontal="center" vertical="center" wrapText="1"/>
      <protection locked="0"/>
    </xf>
    <xf numFmtId="0" fontId="66" fillId="0" borderId="65" xfId="0" applyFont="1" applyBorder="1" applyAlignment="1">
      <alignment horizontal="center" vertical="center" wrapText="1"/>
    </xf>
    <xf numFmtId="0" fontId="60" fillId="0" borderId="13" xfId="0" applyFont="1" applyBorder="1" applyAlignment="1">
      <alignment horizontal="center" vertical="center" wrapText="1"/>
    </xf>
    <xf numFmtId="0" fontId="60" fillId="0" borderId="13" xfId="0" applyFont="1" applyBorder="1" applyAlignment="1" applyProtection="1">
      <alignment vertical="center" textRotation="90"/>
      <protection hidden="1"/>
    </xf>
    <xf numFmtId="0" fontId="66" fillId="3" borderId="68" xfId="0" applyFont="1" applyFill="1" applyBorder="1" applyAlignment="1">
      <alignment vertical="center" wrapText="1"/>
    </xf>
    <xf numFmtId="0" fontId="60" fillId="0" borderId="13" xfId="0" applyFont="1" applyBorder="1" applyAlignment="1" applyProtection="1">
      <alignment vertical="center" wrapText="1"/>
      <protection hidden="1"/>
    </xf>
    <xf numFmtId="0" fontId="66" fillId="0" borderId="85" xfId="0" applyFont="1" applyBorder="1" applyAlignment="1" applyProtection="1">
      <alignment vertical="center" textRotation="90"/>
      <protection locked="0"/>
    </xf>
    <xf numFmtId="0" fontId="60" fillId="0" borderId="68" xfId="0" applyFont="1" applyBorder="1" applyAlignment="1" applyProtection="1">
      <alignment vertical="center" wrapText="1"/>
      <protection hidden="1"/>
    </xf>
    <xf numFmtId="0" fontId="66" fillId="0" borderId="85" xfId="0" applyFont="1" applyBorder="1" applyAlignment="1">
      <alignment horizontal="center" vertical="center" wrapText="1"/>
    </xf>
    <xf numFmtId="0" fontId="66" fillId="0" borderId="66" xfId="0" applyFont="1" applyBorder="1" applyAlignment="1">
      <alignment horizontal="center" vertical="center" wrapText="1"/>
    </xf>
    <xf numFmtId="0" fontId="0" fillId="0" borderId="68" xfId="0" applyBorder="1" applyAlignment="1">
      <alignment horizontal="center" vertical="center" wrapText="1"/>
    </xf>
    <xf numFmtId="0" fontId="0" fillId="0" borderId="13" xfId="0" applyBorder="1" applyAlignment="1">
      <alignment horizontal="center" vertical="center" wrapText="1"/>
    </xf>
    <xf numFmtId="0" fontId="0" fillId="0" borderId="13" xfId="0" applyBorder="1" applyAlignment="1">
      <alignment horizontal="center" vertical="center"/>
    </xf>
    <xf numFmtId="0" fontId="0" fillId="0" borderId="13" xfId="0" applyBorder="1" applyAlignment="1">
      <alignment vertical="center" wrapText="1"/>
    </xf>
    <xf numFmtId="0" fontId="0" fillId="0" borderId="14" xfId="0" applyBorder="1" applyAlignment="1">
      <alignment horizontal="center" vertical="center" wrapText="1"/>
    </xf>
    <xf numFmtId="0" fontId="13" fillId="0" borderId="13" xfId="0" applyFont="1" applyBorder="1" applyAlignment="1">
      <alignment horizontal="center" vertical="center" wrapText="1"/>
    </xf>
    <xf numFmtId="0" fontId="53" fillId="0" borderId="13" xfId="0" applyFont="1" applyBorder="1" applyAlignment="1" applyProtection="1">
      <alignment horizontal="center" vertical="center"/>
      <protection hidden="1"/>
    </xf>
    <xf numFmtId="0" fontId="53" fillId="0" borderId="13" xfId="0" applyFont="1" applyBorder="1" applyAlignment="1" applyProtection="1">
      <alignment horizontal="center" vertical="center" textRotation="90"/>
      <protection locked="0"/>
    </xf>
    <xf numFmtId="9" fontId="53" fillId="0" borderId="13" xfId="0" applyNumberFormat="1" applyFont="1" applyBorder="1" applyAlignment="1" applyProtection="1">
      <alignment horizontal="center" vertical="center"/>
      <protection hidden="1"/>
    </xf>
    <xf numFmtId="0" fontId="53" fillId="0" borderId="13" xfId="0" applyFont="1" applyBorder="1" applyAlignment="1" applyProtection="1">
      <alignment horizontal="center" vertical="center" wrapText="1"/>
      <protection locked="0"/>
    </xf>
    <xf numFmtId="164" fontId="53" fillId="0" borderId="13" xfId="1" applyNumberFormat="1" applyFont="1" applyBorder="1" applyAlignment="1">
      <alignment horizontal="center" vertical="center"/>
    </xf>
    <xf numFmtId="0" fontId="54" fillId="0" borderId="13" xfId="0" applyFont="1" applyBorder="1" applyAlignment="1" applyProtection="1">
      <alignment horizontal="center" vertical="center" textRotation="90" wrapText="1"/>
      <protection hidden="1"/>
    </xf>
    <xf numFmtId="0" fontId="54" fillId="0" borderId="13" xfId="0" applyFont="1" applyBorder="1" applyAlignment="1" applyProtection="1">
      <alignment horizontal="center" vertical="center" textRotation="90"/>
      <protection hidden="1"/>
    </xf>
    <xf numFmtId="0" fontId="66" fillId="3" borderId="13" xfId="0" applyFont="1" applyFill="1" applyBorder="1" applyAlignment="1">
      <alignment horizontal="left" vertical="center" wrapText="1"/>
    </xf>
    <xf numFmtId="17" fontId="0" fillId="0" borderId="13" xfId="0" applyNumberFormat="1" applyBorder="1" applyAlignment="1">
      <alignment horizontal="center" vertical="center"/>
    </xf>
    <xf numFmtId="0" fontId="53" fillId="0" borderId="13" xfId="0" applyFont="1" applyBorder="1" applyAlignment="1" applyProtection="1">
      <alignment horizontal="center" vertical="center"/>
      <protection locked="0"/>
    </xf>
    <xf numFmtId="0" fontId="0" fillId="0" borderId="78" xfId="0" applyBorder="1" applyAlignment="1">
      <alignment horizontal="center" vertical="center"/>
    </xf>
    <xf numFmtId="0" fontId="0" fillId="0" borderId="13" xfId="0" applyBorder="1" applyAlignment="1">
      <alignment horizontal="left" vertical="center" wrapText="1"/>
    </xf>
    <xf numFmtId="0" fontId="53" fillId="3" borderId="68" xfId="0" applyFont="1" applyFill="1" applyBorder="1" applyAlignment="1">
      <alignment horizontal="center" vertical="center" wrapText="1"/>
    </xf>
    <xf numFmtId="0" fontId="13" fillId="0" borderId="13" xfId="0" applyFont="1" applyBorder="1" applyAlignment="1">
      <alignment horizontal="center" vertical="center"/>
    </xf>
    <xf numFmtId="0" fontId="54" fillId="0" borderId="13" xfId="0" applyFont="1" applyBorder="1" applyAlignment="1" applyProtection="1">
      <alignment horizontal="center" vertical="center" wrapText="1"/>
      <protection hidden="1"/>
    </xf>
    <xf numFmtId="0" fontId="66" fillId="0" borderId="78" xfId="0" applyFont="1" applyBorder="1" applyAlignment="1">
      <alignment horizontal="center" vertical="center"/>
    </xf>
    <xf numFmtId="0" fontId="66" fillId="0" borderId="62" xfId="0" applyFont="1" applyBorder="1" applyAlignment="1">
      <alignment horizontal="center" vertical="center"/>
    </xf>
    <xf numFmtId="0" fontId="66" fillId="0" borderId="80" xfId="0" applyFont="1" applyBorder="1" applyAlignment="1">
      <alignment horizontal="center" vertical="center"/>
    </xf>
    <xf numFmtId="0" fontId="60" fillId="0" borderId="14" xfId="0" applyFont="1" applyBorder="1" applyAlignment="1" applyProtection="1">
      <alignment horizontal="center" vertical="center"/>
      <protection hidden="1"/>
    </xf>
    <xf numFmtId="0" fontId="68" fillId="0" borderId="14" xfId="0" applyFont="1" applyBorder="1" applyAlignment="1">
      <alignment horizontal="center" vertical="center" wrapText="1"/>
    </xf>
    <xf numFmtId="0" fontId="66" fillId="0" borderId="83" xfId="0" applyFont="1" applyBorder="1" applyAlignment="1" applyProtection="1">
      <alignment horizontal="center" vertical="center"/>
      <protection locked="0"/>
    </xf>
    <xf numFmtId="0" fontId="66" fillId="0" borderId="81" xfId="0" applyFont="1" applyBorder="1" applyAlignment="1" applyProtection="1">
      <alignment horizontal="center" vertical="center"/>
      <protection locked="0"/>
    </xf>
    <xf numFmtId="0" fontId="60" fillId="0" borderId="81" xfId="0" applyFont="1" applyBorder="1" applyAlignment="1" applyProtection="1">
      <alignment horizontal="center" vertical="center"/>
      <protection hidden="1"/>
    </xf>
    <xf numFmtId="0" fontId="54" fillId="0" borderId="13" xfId="0" applyFont="1" applyBorder="1" applyAlignment="1" applyProtection="1">
      <alignment horizontal="center" vertical="center"/>
      <protection hidden="1"/>
    </xf>
    <xf numFmtId="0" fontId="53" fillId="0" borderId="13" xfId="0" applyFont="1" applyBorder="1" applyAlignment="1">
      <alignment horizontal="center" vertical="center"/>
    </xf>
    <xf numFmtId="0" fontId="66" fillId="0" borderId="79" xfId="0" applyFont="1" applyBorder="1" applyAlignment="1" applyProtection="1">
      <alignment horizontal="center" vertical="center"/>
      <protection locked="0"/>
    </xf>
    <xf numFmtId="0" fontId="66" fillId="0" borderId="101" xfId="0" applyFont="1" applyBorder="1" applyAlignment="1" applyProtection="1">
      <alignment horizontal="center" vertical="center"/>
      <protection hidden="1"/>
    </xf>
    <xf numFmtId="9" fontId="66" fillId="0" borderId="13" xfId="0" applyNumberFormat="1" applyFont="1" applyBorder="1" applyAlignment="1">
      <alignment horizontal="center" vertical="center"/>
    </xf>
    <xf numFmtId="0" fontId="60" fillId="0" borderId="13" xfId="0" applyFont="1" applyBorder="1" applyAlignment="1" applyProtection="1">
      <alignment vertical="center"/>
      <protection hidden="1"/>
    </xf>
    <xf numFmtId="0" fontId="66" fillId="0" borderId="32" xfId="0" applyFont="1" applyBorder="1" applyAlignment="1">
      <alignment horizontal="center" vertical="center"/>
    </xf>
    <xf numFmtId="0" fontId="66" fillId="0" borderId="85" xfId="0" applyFont="1" applyBorder="1" applyAlignment="1">
      <alignment vertical="center"/>
    </xf>
    <xf numFmtId="0" fontId="66" fillId="0" borderId="56" xfId="0" applyFont="1" applyBorder="1" applyAlignment="1">
      <alignment horizontal="center" vertical="center" wrapText="1"/>
    </xf>
    <xf numFmtId="9" fontId="66" fillId="0" borderId="85" xfId="0" applyNumberFormat="1" applyFont="1" applyBorder="1" applyAlignment="1" applyProtection="1">
      <alignment vertical="center" wrapText="1"/>
      <protection hidden="1"/>
    </xf>
    <xf numFmtId="0" fontId="60" fillId="0" borderId="85" xfId="0" applyFont="1" applyBorder="1" applyAlignment="1" applyProtection="1">
      <alignment vertical="center"/>
      <protection hidden="1"/>
    </xf>
    <xf numFmtId="0" fontId="60" fillId="9" borderId="85" xfId="0" applyFont="1" applyFill="1" applyBorder="1" applyAlignment="1" applyProtection="1">
      <alignment vertical="center" wrapText="1"/>
      <protection hidden="1"/>
    </xf>
    <xf numFmtId="164" fontId="66" fillId="0" borderId="68" xfId="1" applyNumberFormat="1" applyFont="1" applyBorder="1" applyAlignment="1">
      <alignment horizontal="center" vertical="center"/>
    </xf>
    <xf numFmtId="164" fontId="66" fillId="0" borderId="14" xfId="1" applyNumberFormat="1" applyFont="1" applyBorder="1" applyAlignment="1">
      <alignment horizontal="center" vertical="center"/>
    </xf>
    <xf numFmtId="9" fontId="66" fillId="0" borderId="78" xfId="0" applyNumberFormat="1" applyFont="1" applyBorder="1" applyAlignment="1" applyProtection="1">
      <alignment horizontal="center" vertical="center" wrapText="1"/>
      <protection locked="0"/>
    </xf>
    <xf numFmtId="0" fontId="66" fillId="0" borderId="61" xfId="0" applyFont="1" applyBorder="1" applyAlignment="1">
      <alignment horizontal="center" vertical="center"/>
    </xf>
    <xf numFmtId="0" fontId="60" fillId="0" borderId="67" xfId="0" applyFont="1" applyBorder="1" applyAlignment="1" applyProtection="1">
      <alignment horizontal="center" vertical="center" wrapText="1"/>
      <protection hidden="1"/>
    </xf>
    <xf numFmtId="0" fontId="66" fillId="0" borderId="57" xfId="0" applyFont="1" applyBorder="1" applyAlignment="1" applyProtection="1">
      <alignment horizontal="center" vertical="center" wrapText="1"/>
      <protection locked="0"/>
    </xf>
    <xf numFmtId="0" fontId="66" fillId="0" borderId="67" xfId="0" applyFont="1" applyBorder="1" applyAlignment="1" applyProtection="1">
      <alignment horizontal="center" vertical="center" wrapText="1"/>
      <protection locked="0"/>
    </xf>
    <xf numFmtId="0" fontId="66" fillId="0" borderId="94" xfId="0" applyFont="1" applyBorder="1" applyAlignment="1" applyProtection="1">
      <alignment horizontal="center" vertical="center"/>
      <protection locked="0"/>
    </xf>
    <xf numFmtId="0" fontId="66" fillId="0" borderId="68" xfId="0" applyFont="1" applyBorder="1"/>
    <xf numFmtId="17" fontId="66" fillId="0" borderId="85" xfId="0" applyNumberFormat="1" applyFont="1" applyBorder="1" applyAlignment="1">
      <alignment horizontal="center" vertical="center" wrapText="1"/>
    </xf>
    <xf numFmtId="0" fontId="66" fillId="0" borderId="68" xfId="0" applyFont="1" applyBorder="1" applyAlignment="1" applyProtection="1">
      <alignment horizontal="left" vertical="center" wrapText="1"/>
      <protection locked="0"/>
    </xf>
    <xf numFmtId="0" fontId="66" fillId="3" borderId="14" xfId="0" applyFont="1" applyFill="1" applyBorder="1" applyAlignment="1">
      <alignment horizontal="center" vertical="center" wrapText="1"/>
    </xf>
    <xf numFmtId="0" fontId="66" fillId="3" borderId="14" xfId="0" applyFont="1" applyFill="1" applyBorder="1" applyAlignment="1">
      <alignment vertical="center"/>
    </xf>
    <xf numFmtId="14" fontId="66" fillId="0" borderId="85" xfId="0" applyNumberFormat="1" applyFont="1" applyBorder="1" applyAlignment="1" applyProtection="1">
      <alignment horizontal="left" vertical="center" wrapText="1"/>
      <protection locked="0"/>
    </xf>
    <xf numFmtId="0" fontId="66" fillId="3" borderId="14" xfId="0" applyFont="1" applyFill="1" applyBorder="1" applyAlignment="1">
      <alignment wrapText="1"/>
    </xf>
    <xf numFmtId="0" fontId="66" fillId="3" borderId="13" xfId="0" applyFont="1" applyFill="1" applyBorder="1" applyAlignment="1">
      <alignment vertical="center" wrapText="1"/>
    </xf>
    <xf numFmtId="0" fontId="49" fillId="3" borderId="51" xfId="0" applyFont="1" applyFill="1" applyBorder="1" applyAlignment="1">
      <alignment horizontal="left" vertical="center" wrapText="1"/>
    </xf>
    <xf numFmtId="0" fontId="49" fillId="3" borderId="52" xfId="0" applyFont="1" applyFill="1" applyBorder="1" applyAlignment="1">
      <alignment horizontal="left" vertical="center" wrapText="1"/>
    </xf>
    <xf numFmtId="0" fontId="50" fillId="3" borderId="44" xfId="2" applyFont="1" applyFill="1" applyBorder="1" applyAlignment="1">
      <alignment horizontal="justify" vertical="center" wrapText="1"/>
    </xf>
    <xf numFmtId="0" fontId="50" fillId="3" borderId="45" xfId="2" applyFont="1" applyFill="1" applyBorder="1" applyAlignment="1">
      <alignment horizontal="justify" vertical="center" wrapText="1"/>
    </xf>
    <xf numFmtId="0" fontId="50" fillId="3" borderId="44" xfId="2" applyFont="1" applyFill="1" applyBorder="1" applyAlignment="1">
      <alignment horizontal="left" vertical="center" wrapText="1"/>
    </xf>
    <xf numFmtId="0" fontId="50" fillId="3" borderId="45" xfId="2" applyFont="1" applyFill="1" applyBorder="1" applyAlignment="1">
      <alignment horizontal="left" vertical="center" wrapText="1"/>
    </xf>
    <xf numFmtId="0" fontId="49" fillId="3" borderId="42" xfId="0" applyFont="1" applyFill="1" applyBorder="1" applyAlignment="1">
      <alignment horizontal="left" vertical="center" wrapText="1"/>
    </xf>
    <xf numFmtId="0" fontId="49" fillId="3" borderId="43" xfId="0" applyFont="1" applyFill="1" applyBorder="1" applyAlignment="1">
      <alignment horizontal="left" vertical="center" wrapText="1"/>
    </xf>
    <xf numFmtId="0" fontId="44" fillId="3" borderId="3" xfId="2" applyFont="1" applyFill="1" applyBorder="1" applyAlignment="1">
      <alignment horizontal="left" vertical="top" wrapText="1"/>
    </xf>
    <xf numFmtId="0" fontId="44" fillId="3" borderId="0" xfId="2" applyFont="1" applyFill="1" applyAlignment="1">
      <alignment horizontal="left" vertical="top" wrapText="1"/>
    </xf>
    <xf numFmtId="0" fontId="44" fillId="3" borderId="4" xfId="2" applyFont="1" applyFill="1" applyBorder="1" applyAlignment="1">
      <alignment horizontal="left" vertical="top" wrapText="1"/>
    </xf>
    <xf numFmtId="0" fontId="49" fillId="3" borderId="53" xfId="0" applyFont="1" applyFill="1" applyBorder="1" applyAlignment="1">
      <alignment horizontal="left" vertical="center" wrapText="1"/>
    </xf>
    <xf numFmtId="0" fontId="49" fillId="3" borderId="54" xfId="0" applyFont="1" applyFill="1" applyBorder="1" applyAlignment="1">
      <alignment horizontal="left" vertical="center" wrapText="1"/>
    </xf>
    <xf numFmtId="0" fontId="50" fillId="3" borderId="46" xfId="0" applyFont="1" applyFill="1" applyBorder="1" applyAlignment="1">
      <alignment horizontal="justify" vertical="center" wrapText="1"/>
    </xf>
    <xf numFmtId="0" fontId="50" fillId="3" borderId="47" xfId="0" applyFont="1" applyFill="1" applyBorder="1" applyAlignment="1">
      <alignment horizontal="justify" vertical="center" wrapText="1"/>
    </xf>
    <xf numFmtId="0" fontId="49" fillId="3" borderId="38" xfId="3" applyFont="1" applyFill="1" applyBorder="1" applyAlignment="1">
      <alignment horizontal="left" vertical="top" wrapText="1" readingOrder="1"/>
    </xf>
    <xf numFmtId="0" fontId="49" fillId="3" borderId="39" xfId="3" applyFont="1" applyFill="1" applyBorder="1" applyAlignment="1">
      <alignment horizontal="left" vertical="top" wrapText="1" readingOrder="1"/>
    </xf>
    <xf numFmtId="0" fontId="50" fillId="3" borderId="40" xfId="2" applyFont="1" applyFill="1" applyBorder="1" applyAlignment="1">
      <alignment horizontal="justify" vertical="center" wrapText="1"/>
    </xf>
    <xf numFmtId="0" fontId="50" fillId="3" borderId="41" xfId="2" applyFont="1" applyFill="1" applyBorder="1" applyAlignment="1">
      <alignment horizontal="justify" vertical="center" wrapText="1"/>
    </xf>
    <xf numFmtId="0" fontId="45" fillId="14" borderId="28" xfId="2" applyFont="1" applyFill="1" applyBorder="1" applyAlignment="1">
      <alignment horizontal="center" vertical="center" wrapText="1"/>
    </xf>
    <xf numFmtId="0" fontId="45" fillId="14" borderId="29" xfId="2" applyFont="1" applyFill="1" applyBorder="1" applyAlignment="1">
      <alignment horizontal="center" vertical="center" wrapText="1"/>
    </xf>
    <xf numFmtId="0" fontId="45" fillId="14" borderId="30" xfId="2" applyFont="1" applyFill="1" applyBorder="1" applyAlignment="1">
      <alignment horizontal="center" vertical="center" wrapText="1"/>
    </xf>
    <xf numFmtId="0" fontId="44" fillId="0" borderId="3" xfId="2" quotePrefix="1" applyFont="1" applyBorder="1" applyAlignment="1">
      <alignment horizontal="left" vertical="center" wrapText="1"/>
    </xf>
    <xf numFmtId="0" fontId="44" fillId="0" borderId="0" xfId="2" quotePrefix="1" applyFont="1" applyAlignment="1">
      <alignment horizontal="left" vertical="center" wrapText="1"/>
    </xf>
    <xf numFmtId="0" fontId="44" fillId="0" borderId="4" xfId="2" quotePrefix="1" applyFont="1" applyBorder="1" applyAlignment="1">
      <alignment horizontal="left" vertical="center" wrapText="1"/>
    </xf>
    <xf numFmtId="0" fontId="44" fillId="0" borderId="48" xfId="2" quotePrefix="1" applyFont="1" applyBorder="1" applyAlignment="1">
      <alignment horizontal="left" vertical="center" wrapText="1"/>
    </xf>
    <xf numFmtId="0" fontId="44" fillId="0" borderId="49" xfId="2" quotePrefix="1" applyFont="1" applyBorder="1" applyAlignment="1">
      <alignment horizontal="left" vertical="center" wrapText="1"/>
    </xf>
    <xf numFmtId="0" fontId="44" fillId="0" borderId="50" xfId="2" quotePrefix="1" applyFont="1" applyBorder="1" applyAlignment="1">
      <alignment horizontal="left" vertical="center" wrapText="1"/>
    </xf>
    <xf numFmtId="0" fontId="46" fillId="3" borderId="31" xfId="2" quotePrefix="1" applyFont="1" applyFill="1" applyBorder="1" applyAlignment="1">
      <alignment horizontal="left" vertical="top" wrapText="1"/>
    </xf>
    <xf numFmtId="0" fontId="47" fillId="3" borderId="32" xfId="2" quotePrefix="1" applyFont="1" applyFill="1" applyBorder="1" applyAlignment="1">
      <alignment horizontal="left" vertical="top" wrapText="1"/>
    </xf>
    <xf numFmtId="0" fontId="47" fillId="3" borderId="33" xfId="2" quotePrefix="1" applyFont="1" applyFill="1" applyBorder="1" applyAlignment="1">
      <alignment horizontal="left" vertical="top" wrapText="1"/>
    </xf>
    <xf numFmtId="0" fontId="44" fillId="0" borderId="3" xfId="2" quotePrefix="1" applyFont="1" applyBorder="1" applyAlignment="1">
      <alignment horizontal="left" vertical="top" wrapText="1"/>
    </xf>
    <xf numFmtId="0" fontId="44" fillId="0" borderId="0" xfId="2" quotePrefix="1" applyFont="1" applyAlignment="1">
      <alignment horizontal="left" vertical="top" wrapText="1"/>
    </xf>
    <xf numFmtId="0" fontId="44" fillId="0" borderId="4" xfId="2" quotePrefix="1" applyFont="1" applyBorder="1" applyAlignment="1">
      <alignment horizontal="left" vertical="top" wrapText="1"/>
    </xf>
    <xf numFmtId="0" fontId="49" fillId="14" borderId="34" xfId="3" applyFont="1" applyFill="1" applyBorder="1" applyAlignment="1">
      <alignment horizontal="center" vertical="center" wrapText="1"/>
    </xf>
    <xf numFmtId="0" fontId="49" fillId="14" borderId="35" xfId="3" applyFont="1" applyFill="1" applyBorder="1" applyAlignment="1">
      <alignment horizontal="center" vertical="center" wrapText="1"/>
    </xf>
    <xf numFmtId="0" fontId="49" fillId="14" borderId="36" xfId="2" applyFont="1" applyFill="1" applyBorder="1" applyAlignment="1">
      <alignment horizontal="center" vertical="center"/>
    </xf>
    <xf numFmtId="0" fontId="49" fillId="14" borderId="37" xfId="2" applyFont="1" applyFill="1" applyBorder="1" applyAlignment="1">
      <alignment horizontal="center" vertical="center"/>
    </xf>
    <xf numFmtId="0" fontId="1" fillId="3" borderId="48" xfId="2" quotePrefix="1" applyFont="1" applyFill="1" applyBorder="1" applyAlignment="1">
      <alignment horizontal="justify" vertical="center" wrapText="1"/>
    </xf>
    <xf numFmtId="0" fontId="1" fillId="3" borderId="49" xfId="2" quotePrefix="1" applyFont="1" applyFill="1" applyBorder="1" applyAlignment="1">
      <alignment horizontal="justify" vertical="center" wrapText="1"/>
    </xf>
    <xf numFmtId="0" fontId="1" fillId="3" borderId="50" xfId="2" quotePrefix="1" applyFont="1" applyFill="1" applyBorder="1" applyAlignment="1">
      <alignment horizontal="justify" vertical="center" wrapText="1"/>
    </xf>
    <xf numFmtId="0" fontId="66" fillId="0" borderId="68" xfId="0" applyFont="1" applyBorder="1" applyAlignment="1" applyProtection="1">
      <alignment horizontal="center" vertical="center" textRotation="90"/>
      <protection locked="0"/>
    </xf>
    <xf numFmtId="0" fontId="66" fillId="0" borderId="13" xfId="0" applyFont="1" applyBorder="1" applyAlignment="1" applyProtection="1">
      <alignment horizontal="center" vertical="center" textRotation="90"/>
      <protection locked="0"/>
    </xf>
    <xf numFmtId="0" fontId="60" fillId="0" borderId="13" xfId="0" applyFont="1" applyBorder="1" applyAlignment="1" applyProtection="1">
      <alignment horizontal="center" vertical="center" wrapText="1"/>
      <protection hidden="1"/>
    </xf>
    <xf numFmtId="0" fontId="66" fillId="0" borderId="14" xfId="0" applyFont="1" applyBorder="1" applyAlignment="1" applyProtection="1">
      <alignment horizontal="center" vertical="center" textRotation="90"/>
      <protection locked="0"/>
    </xf>
    <xf numFmtId="0" fontId="60" fillId="0" borderId="65" xfId="0" applyFont="1" applyBorder="1" applyAlignment="1" applyProtection="1">
      <alignment horizontal="center" vertical="center" textRotation="90"/>
      <protection hidden="1"/>
    </xf>
    <xf numFmtId="0" fontId="60" fillId="0" borderId="13" xfId="0" applyFont="1" applyBorder="1" applyAlignment="1" applyProtection="1">
      <alignment horizontal="center" vertical="center" textRotation="90"/>
      <protection hidden="1"/>
    </xf>
    <xf numFmtId="0" fontId="60" fillId="0" borderId="58" xfId="0" applyFont="1" applyBorder="1" applyAlignment="1" applyProtection="1">
      <alignment horizontal="center" vertical="center" textRotation="90"/>
      <protection hidden="1"/>
    </xf>
    <xf numFmtId="0" fontId="60" fillId="0" borderId="68" xfId="0" applyFont="1" applyBorder="1" applyAlignment="1" applyProtection="1">
      <alignment horizontal="center" vertical="center" textRotation="90"/>
      <protection hidden="1"/>
    </xf>
    <xf numFmtId="0" fontId="60" fillId="0" borderId="14" xfId="0" applyFont="1" applyBorder="1" applyAlignment="1" applyProtection="1">
      <alignment horizontal="center" vertical="center" textRotation="90"/>
      <protection hidden="1"/>
    </xf>
    <xf numFmtId="0" fontId="60" fillId="0" borderId="56" xfId="0" applyFont="1" applyBorder="1" applyAlignment="1" applyProtection="1">
      <alignment horizontal="center" vertical="center" wrapText="1"/>
      <protection hidden="1"/>
    </xf>
    <xf numFmtId="9" fontId="66" fillId="0" borderId="85" xfId="0" applyNumberFormat="1" applyFont="1" applyBorder="1" applyAlignment="1" applyProtection="1">
      <alignment horizontal="center" vertical="center" wrapText="1"/>
      <protection hidden="1"/>
    </xf>
    <xf numFmtId="9" fontId="66" fillId="0" borderId="56" xfId="0" applyNumberFormat="1" applyFont="1" applyBorder="1" applyAlignment="1" applyProtection="1">
      <alignment horizontal="center" vertical="center" wrapText="1"/>
      <protection hidden="1"/>
    </xf>
    <xf numFmtId="0" fontId="60" fillId="0" borderId="85" xfId="0" applyFont="1" applyBorder="1" applyAlignment="1" applyProtection="1">
      <alignment horizontal="center" vertical="center"/>
      <protection hidden="1"/>
    </xf>
    <xf numFmtId="0" fontId="60" fillId="0" borderId="81" xfId="0" applyFont="1" applyBorder="1" applyAlignment="1" applyProtection="1">
      <alignment horizontal="center" vertical="center"/>
      <protection hidden="1"/>
    </xf>
    <xf numFmtId="0" fontId="60" fillId="0" borderId="59" xfId="0" applyFont="1" applyBorder="1" applyAlignment="1" applyProtection="1">
      <alignment horizontal="center" vertical="center"/>
      <protection hidden="1"/>
    </xf>
    <xf numFmtId="0" fontId="60" fillId="0" borderId="68" xfId="0" applyFont="1" applyBorder="1" applyAlignment="1" applyProtection="1">
      <alignment horizontal="center" vertical="center" wrapText="1"/>
      <protection hidden="1"/>
    </xf>
    <xf numFmtId="9" fontId="66" fillId="0" borderId="13" xfId="0" applyNumberFormat="1" applyFont="1" applyBorder="1" applyAlignment="1" applyProtection="1">
      <alignment horizontal="center" vertical="center" wrapText="1"/>
      <protection hidden="1"/>
    </xf>
    <xf numFmtId="9" fontId="66" fillId="0" borderId="78" xfId="0" applyNumberFormat="1" applyFont="1" applyBorder="1" applyAlignment="1" applyProtection="1">
      <alignment horizontal="center" vertical="center" wrapText="1"/>
      <protection hidden="1"/>
    </xf>
    <xf numFmtId="0" fontId="60" fillId="0" borderId="13" xfId="0" applyFont="1" applyBorder="1" applyAlignment="1" applyProtection="1">
      <alignment horizontal="center" vertical="center"/>
      <protection hidden="1"/>
    </xf>
    <xf numFmtId="0" fontId="60" fillId="0" borderId="85" xfId="0" applyFont="1" applyBorder="1" applyAlignment="1" applyProtection="1">
      <alignment horizontal="center" vertical="center" wrapText="1"/>
      <protection hidden="1"/>
    </xf>
    <xf numFmtId="9" fontId="66" fillId="0" borderId="68" xfId="0" applyNumberFormat="1" applyFont="1" applyBorder="1" applyAlignment="1" applyProtection="1">
      <alignment horizontal="center" vertical="center" wrapText="1"/>
      <protection hidden="1"/>
    </xf>
    <xf numFmtId="9" fontId="66" fillId="0" borderId="81" xfId="0" applyNumberFormat="1" applyFont="1" applyBorder="1" applyAlignment="1" applyProtection="1">
      <alignment horizontal="center" vertical="center" wrapText="1"/>
      <protection locked="0"/>
    </xf>
    <xf numFmtId="9" fontId="66" fillId="0" borderId="61" xfId="0" applyNumberFormat="1" applyFont="1" applyBorder="1" applyAlignment="1" applyProtection="1">
      <alignment horizontal="center" vertical="center" wrapText="1"/>
      <protection locked="0"/>
    </xf>
    <xf numFmtId="9" fontId="66" fillId="0" borderId="81" xfId="0" applyNumberFormat="1" applyFont="1" applyBorder="1" applyAlignment="1" applyProtection="1">
      <alignment horizontal="center" vertical="center" wrapText="1"/>
      <protection hidden="1"/>
    </xf>
    <xf numFmtId="9" fontId="66" fillId="0" borderId="63" xfId="0" applyNumberFormat="1" applyFont="1" applyBorder="1" applyAlignment="1" applyProtection="1">
      <alignment horizontal="center" vertical="center" wrapText="1"/>
      <protection hidden="1"/>
    </xf>
    <xf numFmtId="0" fontId="66" fillId="0" borderId="68" xfId="0" applyFont="1" applyBorder="1" applyAlignment="1">
      <alignment horizontal="center" vertical="center"/>
    </xf>
    <xf numFmtId="0" fontId="66" fillId="0" borderId="14" xfId="0" applyFont="1" applyBorder="1" applyAlignment="1">
      <alignment horizontal="center" vertical="center"/>
    </xf>
    <xf numFmtId="0" fontId="66" fillId="0" borderId="68" xfId="0" applyFont="1" applyBorder="1" applyAlignment="1" applyProtection="1">
      <alignment horizontal="center" vertical="center" wrapText="1"/>
      <protection locked="0"/>
    </xf>
    <xf numFmtId="0" fontId="66" fillId="0" borderId="14" xfId="0" applyFont="1" applyBorder="1" applyAlignment="1" applyProtection="1">
      <alignment horizontal="center" vertical="center" wrapText="1"/>
      <protection locked="0"/>
    </xf>
    <xf numFmtId="14" fontId="66" fillId="0" borderId="68" xfId="0" applyNumberFormat="1" applyFont="1" applyBorder="1" applyAlignment="1" applyProtection="1">
      <alignment horizontal="center" vertical="center" wrapText="1"/>
      <protection locked="0"/>
    </xf>
    <xf numFmtId="14" fontId="66" fillId="0" borderId="14" xfId="0" applyNumberFormat="1" applyFont="1" applyBorder="1" applyAlignment="1" applyProtection="1">
      <alignment horizontal="center" vertical="center" wrapText="1"/>
      <protection locked="0"/>
    </xf>
    <xf numFmtId="14" fontId="66" fillId="0" borderId="68" xfId="0" applyNumberFormat="1" applyFont="1" applyBorder="1" applyAlignment="1" applyProtection="1">
      <alignment horizontal="center" vertical="center"/>
      <protection locked="0"/>
    </xf>
    <xf numFmtId="14" fontId="66" fillId="0" borderId="14" xfId="0" applyNumberFormat="1" applyFont="1" applyBorder="1" applyAlignment="1" applyProtection="1">
      <alignment horizontal="center" vertical="center"/>
      <protection locked="0"/>
    </xf>
    <xf numFmtId="0" fontId="66" fillId="0" borderId="68" xfId="0" applyFont="1" applyBorder="1" applyAlignment="1" applyProtection="1">
      <alignment horizontal="center" vertical="center"/>
      <protection locked="0"/>
    </xf>
    <xf numFmtId="0" fontId="66" fillId="0" borderId="14" xfId="0" applyFont="1" applyBorder="1" applyAlignment="1" applyProtection="1">
      <alignment horizontal="center" vertical="center"/>
      <protection locked="0"/>
    </xf>
    <xf numFmtId="0" fontId="60" fillId="0" borderId="67" xfId="0" applyFont="1" applyBorder="1" applyAlignment="1" applyProtection="1">
      <alignment horizontal="center" vertical="center"/>
      <protection hidden="1"/>
    </xf>
    <xf numFmtId="0" fontId="66" fillId="0" borderId="13" xfId="0" applyFont="1" applyBorder="1" applyAlignment="1" applyProtection="1">
      <alignment horizontal="center" vertical="center" wrapText="1"/>
      <protection locked="0"/>
    </xf>
    <xf numFmtId="0" fontId="66" fillId="0" borderId="13" xfId="0" applyFont="1" applyBorder="1" applyAlignment="1" applyProtection="1">
      <alignment horizontal="center" vertical="center"/>
      <protection locked="0"/>
    </xf>
    <xf numFmtId="0" fontId="66" fillId="0" borderId="68" xfId="0" applyFont="1" applyBorder="1" applyAlignment="1">
      <alignment horizontal="center" vertical="center" wrapText="1"/>
    </xf>
    <xf numFmtId="0" fontId="66" fillId="0" borderId="14" xfId="0" applyFont="1" applyBorder="1" applyAlignment="1">
      <alignment horizontal="center" vertical="center" wrapText="1"/>
    </xf>
    <xf numFmtId="14" fontId="66" fillId="0" borderId="13" xfId="0" applyNumberFormat="1" applyFont="1" applyBorder="1" applyAlignment="1" applyProtection="1">
      <alignment horizontal="center" vertical="center"/>
      <protection locked="0"/>
    </xf>
    <xf numFmtId="0" fontId="67" fillId="0" borderId="65" xfId="4" applyFont="1" applyBorder="1" applyAlignment="1">
      <alignment horizontal="center" vertical="center" wrapText="1"/>
    </xf>
    <xf numFmtId="0" fontId="67" fillId="0" borderId="32" xfId="4" applyFont="1" applyBorder="1" applyAlignment="1">
      <alignment horizontal="center" vertical="center" wrapText="1"/>
    </xf>
    <xf numFmtId="0" fontId="67" fillId="0" borderId="66" xfId="4" applyFont="1" applyBorder="1" applyAlignment="1">
      <alignment horizontal="center" vertical="center" wrapText="1"/>
    </xf>
    <xf numFmtId="0" fontId="67" fillId="0" borderId="55" xfId="4" applyFont="1" applyBorder="1" applyAlignment="1">
      <alignment horizontal="center" vertical="center" wrapText="1"/>
    </xf>
    <xf numFmtId="0" fontId="67" fillId="0" borderId="49" xfId="4" applyFont="1" applyBorder="1" applyAlignment="1">
      <alignment horizontal="center" vertical="center" wrapText="1"/>
    </xf>
    <xf numFmtId="0" fontId="67" fillId="0" borderId="57" xfId="4" applyFont="1" applyBorder="1" applyAlignment="1">
      <alignment horizontal="center" vertical="center" wrapText="1"/>
    </xf>
    <xf numFmtId="0" fontId="67" fillId="0" borderId="79" xfId="4" applyFont="1" applyBorder="1" applyAlignment="1">
      <alignment horizontal="center" vertical="center" wrapText="1"/>
    </xf>
    <xf numFmtId="0" fontId="67" fillId="0" borderId="80" xfId="4" applyFont="1" applyBorder="1" applyAlignment="1">
      <alignment horizontal="center" vertical="center" wrapText="1"/>
    </xf>
    <xf numFmtId="0" fontId="67" fillId="0" borderId="78" xfId="4" applyFont="1" applyBorder="1" applyAlignment="1">
      <alignment horizontal="center" vertical="center" wrapText="1"/>
    </xf>
    <xf numFmtId="0" fontId="60" fillId="21" borderId="13" xfId="0" applyFont="1" applyFill="1" applyBorder="1" applyAlignment="1">
      <alignment horizontal="center" vertical="center" wrapText="1"/>
    </xf>
    <xf numFmtId="0" fontId="60" fillId="21" borderId="13" xfId="0" applyFont="1" applyFill="1" applyBorder="1" applyAlignment="1">
      <alignment horizontal="center" vertical="center"/>
    </xf>
    <xf numFmtId="0" fontId="60" fillId="19" borderId="63" xfId="0" applyFont="1" applyFill="1" applyBorder="1" applyAlignment="1">
      <alignment horizontal="center" vertical="center" wrapText="1"/>
    </xf>
    <xf numFmtId="0" fontId="60" fillId="19" borderId="62" xfId="0" applyFont="1" applyFill="1" applyBorder="1" applyAlignment="1">
      <alignment horizontal="center" vertical="center" wrapText="1"/>
    </xf>
    <xf numFmtId="0" fontId="60" fillId="19" borderId="61" xfId="0" applyFont="1" applyFill="1" applyBorder="1" applyAlignment="1">
      <alignment horizontal="center" vertical="center" wrapText="1"/>
    </xf>
    <xf numFmtId="0" fontId="60" fillId="2" borderId="68" xfId="0" applyFont="1" applyFill="1" applyBorder="1" applyAlignment="1">
      <alignment horizontal="center" vertical="center"/>
    </xf>
    <xf numFmtId="0" fontId="60" fillId="2" borderId="13" xfId="0" applyFont="1" applyFill="1" applyBorder="1" applyAlignment="1">
      <alignment horizontal="center" vertical="center"/>
    </xf>
    <xf numFmtId="0" fontId="60" fillId="23" borderId="59" xfId="0" applyFont="1" applyFill="1" applyBorder="1" applyAlignment="1">
      <alignment horizontal="center" vertical="center"/>
    </xf>
    <xf numFmtId="0" fontId="60" fillId="23" borderId="106" xfId="0" applyFont="1" applyFill="1" applyBorder="1" applyAlignment="1">
      <alignment horizontal="center" vertical="center"/>
    </xf>
    <xf numFmtId="0" fontId="67" fillId="0" borderId="13" xfId="4" applyFont="1" applyBorder="1" applyAlignment="1">
      <alignment horizontal="center" vertical="center" wrapText="1"/>
    </xf>
    <xf numFmtId="14" fontId="65" fillId="0" borderId="79" xfId="4" applyNumberFormat="1" applyFont="1" applyBorder="1" applyAlignment="1">
      <alignment horizontal="center" vertical="center" wrapText="1"/>
    </xf>
    <xf numFmtId="14" fontId="65" fillId="0" borderId="80" xfId="4" applyNumberFormat="1" applyFont="1" applyBorder="1" applyAlignment="1">
      <alignment horizontal="center" vertical="center" wrapText="1"/>
    </xf>
    <xf numFmtId="0" fontId="60" fillId="15" borderId="13" xfId="0" applyFont="1" applyFill="1" applyBorder="1" applyAlignment="1">
      <alignment horizontal="center" vertical="center" wrapText="1"/>
    </xf>
    <xf numFmtId="0" fontId="60" fillId="15" borderId="83" xfId="0" applyFont="1" applyFill="1" applyBorder="1" applyAlignment="1">
      <alignment horizontal="center" vertical="center" wrapText="1"/>
    </xf>
    <xf numFmtId="0" fontId="60" fillId="15" borderId="103" xfId="0" applyFont="1" applyFill="1" applyBorder="1" applyAlignment="1">
      <alignment horizontal="center" vertical="center" wrapText="1"/>
    </xf>
    <xf numFmtId="0" fontId="60" fillId="16" borderId="63" xfId="0" applyFont="1" applyFill="1" applyBorder="1" applyAlignment="1">
      <alignment horizontal="center" vertical="center"/>
    </xf>
    <xf numFmtId="0" fontId="60" fillId="16" borderId="62" xfId="0" applyFont="1" applyFill="1" applyBorder="1" applyAlignment="1">
      <alignment horizontal="center" vertical="center"/>
    </xf>
    <xf numFmtId="0" fontId="60" fillId="16" borderId="61" xfId="0" applyFont="1" applyFill="1" applyBorder="1" applyAlignment="1">
      <alignment horizontal="center" vertical="center"/>
    </xf>
    <xf numFmtId="0" fontId="60" fillId="20" borderId="63" xfId="0" applyFont="1" applyFill="1" applyBorder="1" applyAlignment="1">
      <alignment horizontal="center" vertical="center" textRotation="90" wrapText="1"/>
    </xf>
    <xf numFmtId="0" fontId="60" fillId="20" borderId="106" xfId="0" applyFont="1" applyFill="1" applyBorder="1" applyAlignment="1">
      <alignment horizontal="center" vertical="center" textRotation="90" wrapText="1"/>
    </xf>
    <xf numFmtId="0" fontId="60" fillId="20" borderId="59" xfId="0" applyFont="1" applyFill="1" applyBorder="1" applyAlignment="1">
      <alignment horizontal="center" vertical="center" textRotation="90" wrapText="1"/>
    </xf>
    <xf numFmtId="0" fontId="60" fillId="20" borderId="64" xfId="0" applyFont="1" applyFill="1" applyBorder="1" applyAlignment="1">
      <alignment horizontal="center" vertical="center" textRotation="90" wrapText="1"/>
    </xf>
    <xf numFmtId="0" fontId="60" fillId="0" borderId="59" xfId="0" applyFont="1" applyBorder="1" applyAlignment="1">
      <alignment horizontal="center" vertical="center" textRotation="90" wrapText="1"/>
    </xf>
    <xf numFmtId="0" fontId="60" fillId="0" borderId="64" xfId="0" applyFont="1" applyBorder="1" applyAlignment="1">
      <alignment horizontal="center" vertical="center" textRotation="90" wrapText="1"/>
    </xf>
    <xf numFmtId="0" fontId="60" fillId="19" borderId="59" xfId="0" applyFont="1" applyFill="1" applyBorder="1" applyAlignment="1">
      <alignment horizontal="center" vertical="center" wrapText="1"/>
    </xf>
    <xf numFmtId="0" fontId="60" fillId="19" borderId="64" xfId="0" applyFont="1" applyFill="1" applyBorder="1" applyAlignment="1">
      <alignment horizontal="center" vertical="center" wrapText="1"/>
    </xf>
    <xf numFmtId="0" fontId="60" fillId="15" borderId="81" xfId="0" applyFont="1" applyFill="1" applyBorder="1" applyAlignment="1">
      <alignment horizontal="center" vertical="center" wrapText="1"/>
    </xf>
    <xf numFmtId="0" fontId="60" fillId="15" borderId="64" xfId="0" applyFont="1" applyFill="1" applyBorder="1" applyAlignment="1">
      <alignment horizontal="center" vertical="center" wrapText="1"/>
    </xf>
    <xf numFmtId="0" fontId="60" fillId="20" borderId="13" xfId="0" applyFont="1" applyFill="1" applyBorder="1" applyAlignment="1">
      <alignment horizontal="center" vertical="center" textRotation="90" wrapText="1"/>
    </xf>
    <xf numFmtId="0" fontId="60" fillId="18" borderId="94" xfId="0" applyFont="1" applyFill="1" applyBorder="1" applyAlignment="1">
      <alignment horizontal="center" vertical="center"/>
    </xf>
    <xf numFmtId="0" fontId="60" fillId="18" borderId="0" xfId="0" applyFont="1" applyFill="1" applyAlignment="1">
      <alignment horizontal="center" vertical="center"/>
    </xf>
    <xf numFmtId="0" fontId="60" fillId="18" borderId="102" xfId="0" applyFont="1" applyFill="1" applyBorder="1" applyAlignment="1">
      <alignment horizontal="center" vertical="center"/>
    </xf>
    <xf numFmtId="0" fontId="60" fillId="17" borderId="13" xfId="0" applyFont="1" applyFill="1" applyBorder="1" applyAlignment="1">
      <alignment horizontal="center" vertical="center" wrapText="1"/>
    </xf>
    <xf numFmtId="0" fontId="60" fillId="22" borderId="110" xfId="0" applyFont="1" applyFill="1" applyBorder="1" applyAlignment="1">
      <alignment horizontal="center" vertical="center"/>
    </xf>
    <xf numFmtId="0" fontId="60" fillId="22" borderId="32" xfId="0" applyFont="1" applyFill="1" applyBorder="1" applyAlignment="1">
      <alignment horizontal="center" vertical="center"/>
    </xf>
    <xf numFmtId="0" fontId="60" fillId="22" borderId="84" xfId="0" applyFont="1" applyFill="1" applyBorder="1" applyAlignment="1">
      <alignment horizontal="center" vertical="center"/>
    </xf>
    <xf numFmtId="0" fontId="60" fillId="22" borderId="108" xfId="0" applyFont="1" applyFill="1" applyBorder="1" applyAlignment="1">
      <alignment horizontal="center" vertical="center"/>
    </xf>
    <xf numFmtId="0" fontId="60" fillId="19" borderId="61" xfId="0" applyFont="1" applyFill="1" applyBorder="1" applyAlignment="1">
      <alignment horizontal="center" vertical="center" textRotation="90" wrapText="1"/>
    </xf>
    <xf numFmtId="0" fontId="60" fillId="19" borderId="103" xfId="0" applyFont="1" applyFill="1" applyBorder="1" applyAlignment="1">
      <alignment horizontal="center" vertical="center" textRotation="90" wrapText="1"/>
    </xf>
    <xf numFmtId="0" fontId="60" fillId="17" borderId="13" xfId="0" applyFont="1" applyFill="1" applyBorder="1" applyAlignment="1">
      <alignment horizontal="center" vertical="center"/>
    </xf>
    <xf numFmtId="0" fontId="60" fillId="17" borderId="13" xfId="0" applyFont="1" applyFill="1" applyBorder="1" applyAlignment="1">
      <alignment horizontal="center" vertical="center" textRotation="90"/>
    </xf>
    <xf numFmtId="0" fontId="60" fillId="21" borderId="103" xfId="0" applyFont="1" applyFill="1" applyBorder="1" applyAlignment="1">
      <alignment horizontal="center" vertical="center" wrapText="1"/>
    </xf>
    <xf numFmtId="0" fontId="60" fillId="21" borderId="102" xfId="0" applyFont="1" applyFill="1" applyBorder="1" applyAlignment="1">
      <alignment horizontal="center" vertical="center" wrapText="1"/>
    </xf>
    <xf numFmtId="0" fontId="60" fillId="21" borderId="106" xfId="0" applyFont="1" applyFill="1" applyBorder="1" applyAlignment="1">
      <alignment horizontal="center" vertical="center" wrapText="1"/>
    </xf>
    <xf numFmtId="0" fontId="60" fillId="21" borderId="94" xfId="0" applyFont="1" applyFill="1" applyBorder="1" applyAlignment="1">
      <alignment horizontal="center" vertical="center" wrapText="1"/>
    </xf>
    <xf numFmtId="0" fontId="66" fillId="0" borderId="78" xfId="0" applyFont="1" applyBorder="1" applyAlignment="1">
      <alignment horizontal="center" vertical="center"/>
    </xf>
    <xf numFmtId="0" fontId="66" fillId="0" borderId="78" xfId="0" applyFont="1" applyBorder="1" applyAlignment="1">
      <alignment horizontal="center" vertical="center" wrapText="1"/>
    </xf>
    <xf numFmtId="0" fontId="66" fillId="0" borderId="13" xfId="0" applyFont="1" applyBorder="1" applyAlignment="1">
      <alignment horizontal="center" vertical="center" wrapText="1"/>
    </xf>
    <xf numFmtId="0" fontId="66" fillId="0" borderId="13" xfId="0" applyFont="1" applyBorder="1" applyAlignment="1">
      <alignment horizontal="center" vertical="center"/>
    </xf>
    <xf numFmtId="0" fontId="66" fillId="0" borderId="66" xfId="0" applyFont="1" applyBorder="1" applyAlignment="1">
      <alignment horizontal="center" vertical="center" wrapText="1"/>
    </xf>
    <xf numFmtId="0" fontId="66" fillId="0" borderId="57" xfId="0" applyFont="1" applyBorder="1" applyAlignment="1">
      <alignment horizontal="center" vertical="center" wrapText="1"/>
    </xf>
    <xf numFmtId="0" fontId="66" fillId="0" borderId="85" xfId="0" applyFont="1" applyBorder="1" applyAlignment="1">
      <alignment horizontal="center" vertical="center" wrapText="1"/>
    </xf>
    <xf numFmtId="9" fontId="66" fillId="0" borderId="13" xfId="0" applyNumberFormat="1" applyFont="1" applyBorder="1" applyAlignment="1" applyProtection="1">
      <alignment horizontal="center" vertical="center" wrapText="1"/>
      <protection locked="0"/>
    </xf>
    <xf numFmtId="0" fontId="66" fillId="0" borderId="58" xfId="0" applyFont="1" applyBorder="1" applyAlignment="1" applyProtection="1">
      <alignment horizontal="center" vertical="center" wrapText="1"/>
      <protection locked="0"/>
    </xf>
    <xf numFmtId="0" fontId="66" fillId="0" borderId="65" xfId="0" applyFont="1" applyBorder="1" applyAlignment="1" applyProtection="1">
      <alignment horizontal="center" vertical="center" wrapText="1"/>
      <protection locked="0"/>
    </xf>
    <xf numFmtId="0" fontId="66" fillId="0" borderId="79" xfId="0" applyFont="1" applyBorder="1" applyAlignment="1" applyProtection="1">
      <alignment horizontal="center" vertical="center" wrapText="1"/>
      <protection locked="0"/>
    </xf>
    <xf numFmtId="0" fontId="66" fillId="0" borderId="56" xfId="0" applyFont="1" applyBorder="1" applyAlignment="1" applyProtection="1">
      <alignment horizontal="center" vertical="center" wrapText="1"/>
      <protection locked="0"/>
    </xf>
    <xf numFmtId="0" fontId="66" fillId="0" borderId="66" xfId="0" applyFont="1" applyBorder="1" applyAlignment="1" applyProtection="1">
      <alignment horizontal="center" vertical="center" wrapText="1"/>
      <protection locked="0"/>
    </xf>
    <xf numFmtId="0" fontId="66" fillId="0" borderId="78" xfId="0" applyFont="1" applyBorder="1" applyAlignment="1" applyProtection="1">
      <alignment horizontal="center" vertical="center" wrapText="1"/>
      <protection locked="0"/>
    </xf>
    <xf numFmtId="0" fontId="66" fillId="0" borderId="83" xfId="0" applyFont="1" applyBorder="1" applyAlignment="1" applyProtection="1">
      <alignment horizontal="center" vertical="center" wrapText="1"/>
      <protection locked="0"/>
    </xf>
    <xf numFmtId="0" fontId="66" fillId="0" borderId="61" xfId="0" applyFont="1" applyBorder="1" applyAlignment="1" applyProtection="1">
      <alignment horizontal="center" vertical="center" wrapText="1"/>
      <protection locked="0"/>
    </xf>
    <xf numFmtId="0" fontId="66" fillId="0" borderId="82" xfId="0" applyFont="1" applyBorder="1" applyAlignment="1" applyProtection="1">
      <alignment horizontal="center" vertical="center" wrapText="1"/>
      <protection locked="0"/>
    </xf>
    <xf numFmtId="0" fontId="66" fillId="0" borderId="63" xfId="0" applyFont="1" applyBorder="1" applyAlignment="1" applyProtection="1">
      <alignment horizontal="center" vertical="center" wrapText="1"/>
      <protection locked="0"/>
    </xf>
    <xf numFmtId="9" fontId="66" fillId="0" borderId="59" xfId="0" applyNumberFormat="1" applyFont="1" applyBorder="1" applyAlignment="1" applyProtection="1">
      <alignment horizontal="center" vertical="center" wrapText="1"/>
      <protection hidden="1"/>
    </xf>
    <xf numFmtId="9" fontId="66" fillId="0" borderId="93" xfId="0" applyNumberFormat="1" applyFont="1" applyBorder="1" applyAlignment="1" applyProtection="1">
      <alignment horizontal="center" vertical="center" wrapText="1"/>
      <protection locked="0"/>
    </xf>
    <xf numFmtId="0" fontId="66" fillId="0" borderId="67" xfId="0" applyFont="1" applyBorder="1" applyAlignment="1" applyProtection="1">
      <alignment horizontal="center" vertical="center"/>
      <protection locked="0"/>
    </xf>
    <xf numFmtId="0" fontId="66" fillId="0" borderId="85" xfId="0" applyFont="1" applyBorder="1" applyAlignment="1" applyProtection="1">
      <alignment horizontal="center" vertical="center"/>
      <protection locked="0"/>
    </xf>
    <xf numFmtId="9" fontId="66" fillId="0" borderId="67" xfId="0" applyNumberFormat="1" applyFont="1" applyBorder="1" applyAlignment="1" applyProtection="1">
      <alignment horizontal="center" vertical="center" wrapText="1"/>
      <protection hidden="1"/>
    </xf>
    <xf numFmtId="0" fontId="60" fillId="0" borderId="67" xfId="0" applyFont="1" applyBorder="1" applyAlignment="1" applyProtection="1">
      <alignment horizontal="center" vertical="center" wrapText="1"/>
      <protection hidden="1"/>
    </xf>
    <xf numFmtId="0" fontId="66" fillId="0" borderId="79" xfId="0" applyFont="1" applyBorder="1" applyAlignment="1">
      <alignment horizontal="center" vertical="center" wrapText="1"/>
    </xf>
    <xf numFmtId="9" fontId="66" fillId="0" borderId="78" xfId="0" applyNumberFormat="1" applyFont="1" applyBorder="1" applyAlignment="1" applyProtection="1">
      <alignment horizontal="center" vertical="center" wrapText="1"/>
      <protection locked="0"/>
    </xf>
    <xf numFmtId="9" fontId="66" fillId="0" borderId="79" xfId="0" applyNumberFormat="1" applyFont="1" applyBorder="1" applyAlignment="1" applyProtection="1">
      <alignment horizontal="center" vertical="center" wrapText="1"/>
      <protection hidden="1"/>
    </xf>
    <xf numFmtId="0" fontId="66" fillId="0" borderId="102" xfId="0" applyFont="1" applyBorder="1" applyAlignment="1" applyProtection="1">
      <alignment horizontal="center" vertical="center" wrapText="1"/>
      <protection locked="0"/>
    </xf>
    <xf numFmtId="0" fontId="66" fillId="0" borderId="85" xfId="0" applyFont="1" applyBorder="1" applyAlignment="1">
      <alignment horizontal="center" vertical="center"/>
    </xf>
    <xf numFmtId="9" fontId="66" fillId="0" borderId="61" xfId="0" applyNumberFormat="1" applyFont="1" applyBorder="1" applyAlignment="1" applyProtection="1">
      <alignment horizontal="center" vertical="center" wrapText="1"/>
      <protection hidden="1"/>
    </xf>
    <xf numFmtId="0" fontId="60" fillId="0" borderId="68" xfId="0" applyFont="1" applyBorder="1" applyAlignment="1" applyProtection="1">
      <alignment horizontal="center" vertical="center"/>
      <protection hidden="1"/>
    </xf>
    <xf numFmtId="9" fontId="66" fillId="0" borderId="90" xfId="0" applyNumberFormat="1" applyFont="1" applyBorder="1" applyAlignment="1" applyProtection="1">
      <alignment horizontal="center" vertical="center" wrapText="1"/>
      <protection locked="0"/>
    </xf>
    <xf numFmtId="9" fontId="66" fillId="0" borderId="83" xfId="0" applyNumberFormat="1" applyFont="1" applyBorder="1" applyAlignment="1" applyProtection="1">
      <alignment horizontal="center" vertical="center" wrapText="1"/>
      <protection locked="0"/>
    </xf>
    <xf numFmtId="0" fontId="66" fillId="0" borderId="106" xfId="0" applyFont="1" applyBorder="1" applyAlignment="1" applyProtection="1">
      <alignment horizontal="center" vertical="center" wrapText="1"/>
      <protection locked="0"/>
    </xf>
    <xf numFmtId="0" fontId="66" fillId="0" borderId="94" xfId="0" applyFont="1" applyBorder="1" applyAlignment="1" applyProtection="1">
      <alignment horizontal="center" vertical="center" wrapText="1"/>
      <protection locked="0"/>
    </xf>
    <xf numFmtId="0" fontId="66" fillId="0" borderId="103" xfId="0" applyFont="1" applyBorder="1" applyAlignment="1" applyProtection="1">
      <alignment horizontal="center" vertical="center" wrapText="1"/>
      <protection locked="0"/>
    </xf>
    <xf numFmtId="0" fontId="66" fillId="0" borderId="85" xfId="0" applyFont="1" applyBorder="1" applyAlignment="1" applyProtection="1">
      <alignment horizontal="center" vertical="center" wrapText="1"/>
      <protection locked="0"/>
    </xf>
    <xf numFmtId="0" fontId="66" fillId="0" borderId="64" xfId="0" applyFont="1" applyBorder="1" applyAlignment="1" applyProtection="1">
      <alignment horizontal="center" vertical="center" wrapText="1"/>
      <protection locked="0"/>
    </xf>
    <xf numFmtId="0" fontId="66" fillId="0" borderId="86" xfId="0" applyFont="1" applyBorder="1" applyAlignment="1" applyProtection="1">
      <alignment horizontal="center" vertical="center"/>
      <protection locked="0"/>
    </xf>
    <xf numFmtId="0" fontId="66" fillId="0" borderId="102" xfId="0" applyFont="1" applyBorder="1" applyAlignment="1" applyProtection="1">
      <alignment horizontal="center" vertical="center"/>
      <protection locked="0"/>
    </xf>
    <xf numFmtId="0" fontId="66" fillId="0" borderId="101" xfId="0" quotePrefix="1" applyFont="1" applyBorder="1" applyAlignment="1" applyProtection="1">
      <alignment horizontal="center" vertical="center" wrapText="1"/>
      <protection locked="0"/>
    </xf>
    <xf numFmtId="0" fontId="66" fillId="0" borderId="95" xfId="0" applyFont="1" applyBorder="1" applyAlignment="1" applyProtection="1">
      <alignment horizontal="center" vertical="center" wrapText="1"/>
      <protection locked="0"/>
    </xf>
    <xf numFmtId="0" fontId="66" fillId="0" borderId="95" xfId="0" applyFont="1" applyBorder="1" applyAlignment="1" applyProtection="1">
      <alignment horizontal="center" vertical="center"/>
      <protection locked="0"/>
    </xf>
    <xf numFmtId="0" fontId="66" fillId="0" borderId="85" xfId="0" applyFont="1" applyBorder="1" applyAlignment="1" applyProtection="1">
      <alignment horizontal="center" vertical="center" textRotation="90"/>
      <protection locked="0"/>
    </xf>
    <xf numFmtId="14" fontId="66" fillId="0" borderId="85" xfId="0" applyNumberFormat="1" applyFont="1" applyBorder="1" applyAlignment="1" applyProtection="1">
      <alignment horizontal="center" vertical="center"/>
      <protection locked="0"/>
    </xf>
    <xf numFmtId="0" fontId="66" fillId="0" borderId="95" xfId="0" applyFont="1" applyBorder="1" applyAlignment="1" applyProtection="1">
      <alignment horizontal="center" vertical="center" textRotation="90"/>
      <protection locked="0"/>
    </xf>
    <xf numFmtId="14" fontId="66" fillId="0" borderId="95" xfId="0" applyNumberFormat="1" applyFont="1" applyBorder="1" applyAlignment="1" applyProtection="1">
      <alignment horizontal="center" vertical="center"/>
      <protection locked="0"/>
    </xf>
    <xf numFmtId="0" fontId="66" fillId="0" borderId="58" xfId="0" applyFont="1" applyBorder="1" applyAlignment="1" applyProtection="1">
      <alignment horizontal="center" vertical="center"/>
      <protection locked="0"/>
    </xf>
    <xf numFmtId="0" fontId="66" fillId="0" borderId="59" xfId="0" applyFont="1" applyBorder="1" applyAlignment="1" applyProtection="1">
      <alignment horizontal="center" vertical="center" wrapText="1"/>
      <protection locked="0"/>
    </xf>
    <xf numFmtId="0" fontId="66" fillId="0" borderId="94" xfId="0" applyFont="1" applyBorder="1" applyAlignment="1" applyProtection="1">
      <alignment horizontal="center" vertical="center"/>
      <protection locked="0"/>
    </xf>
    <xf numFmtId="0" fontId="66" fillId="0" borderId="65" xfId="0" applyFont="1" applyBorder="1" applyAlignment="1" applyProtection="1">
      <alignment horizontal="center" vertical="center"/>
      <protection locked="0"/>
    </xf>
    <xf numFmtId="0" fontId="60" fillId="0" borderId="85" xfId="0" applyFont="1" applyBorder="1" applyAlignment="1" applyProtection="1">
      <alignment horizontal="center" vertical="center" textRotation="90"/>
      <protection hidden="1"/>
    </xf>
    <xf numFmtId="14" fontId="66" fillId="0" borderId="13" xfId="0" applyNumberFormat="1" applyFont="1" applyBorder="1" applyAlignment="1" applyProtection="1">
      <alignment horizontal="center" vertical="center" wrapText="1"/>
      <protection locked="0"/>
    </xf>
    <xf numFmtId="0" fontId="60" fillId="0" borderId="14" xfId="0" applyFont="1" applyBorder="1" applyAlignment="1" applyProtection="1">
      <alignment horizontal="center" vertical="center" wrapText="1"/>
      <protection hidden="1"/>
    </xf>
    <xf numFmtId="9" fontId="66" fillId="0" borderId="14" xfId="0" applyNumberFormat="1" applyFont="1" applyBorder="1" applyAlignment="1" applyProtection="1">
      <alignment horizontal="center" vertical="center" wrapText="1"/>
      <protection hidden="1"/>
    </xf>
    <xf numFmtId="9" fontId="66" fillId="0" borderId="68" xfId="0" applyNumberFormat="1" applyFont="1" applyBorder="1" applyAlignment="1" applyProtection="1">
      <alignment horizontal="center" vertical="center" wrapText="1"/>
      <protection locked="0"/>
    </xf>
    <xf numFmtId="9" fontId="66" fillId="0" borderId="14" xfId="0" applyNumberFormat="1" applyFont="1" applyBorder="1" applyAlignment="1" applyProtection="1">
      <alignment horizontal="center" vertical="center" wrapText="1"/>
      <protection locked="0"/>
    </xf>
    <xf numFmtId="0" fontId="66" fillId="0" borderId="66" xfId="0" applyFont="1" applyBorder="1" applyAlignment="1">
      <alignment horizontal="center" vertical="center"/>
    </xf>
    <xf numFmtId="0" fontId="66" fillId="0" borderId="68" xfId="0" applyFont="1" applyBorder="1" applyAlignment="1" applyProtection="1">
      <alignment horizontal="center" vertical="center" textRotation="90" wrapText="1"/>
      <protection locked="0"/>
    </xf>
    <xf numFmtId="0" fontId="66" fillId="0" borderId="13" xfId="0" applyFont="1" applyBorder="1" applyAlignment="1" applyProtection="1">
      <alignment horizontal="center" vertical="center" textRotation="90" wrapText="1"/>
      <protection locked="0"/>
    </xf>
    <xf numFmtId="0" fontId="60" fillId="0" borderId="95" xfId="0" applyFont="1" applyBorder="1" applyAlignment="1" applyProtection="1">
      <alignment horizontal="center" vertical="center"/>
      <protection hidden="1"/>
    </xf>
    <xf numFmtId="0" fontId="66" fillId="0" borderId="104" xfId="0" applyFont="1" applyBorder="1" applyAlignment="1" applyProtection="1">
      <alignment horizontal="center" vertical="center" wrapText="1"/>
      <protection locked="0"/>
    </xf>
    <xf numFmtId="0" fontId="66" fillId="0" borderId="0" xfId="0" applyFont="1" applyAlignment="1" applyProtection="1">
      <alignment horizontal="center" vertical="center" wrapText="1"/>
      <protection locked="0"/>
    </xf>
    <xf numFmtId="9" fontId="66" fillId="0" borderId="101" xfId="0" applyNumberFormat="1" applyFont="1" applyBorder="1" applyAlignment="1" applyProtection="1">
      <alignment horizontal="center" vertical="center" wrapText="1"/>
      <protection hidden="1"/>
    </xf>
    <xf numFmtId="9" fontId="66" fillId="0" borderId="92" xfId="0" applyNumberFormat="1" applyFont="1" applyBorder="1" applyAlignment="1" applyProtection="1">
      <alignment horizontal="center" vertical="center" wrapText="1"/>
      <protection locked="0"/>
    </xf>
    <xf numFmtId="0" fontId="66" fillId="0" borderId="55" xfId="0" applyFont="1" applyBorder="1" applyAlignment="1">
      <alignment horizontal="center" vertical="center" wrapText="1"/>
    </xf>
    <xf numFmtId="9" fontId="66" fillId="0" borderId="95" xfId="0" applyNumberFormat="1" applyFont="1" applyBorder="1" applyAlignment="1" applyProtection="1">
      <alignment horizontal="center" vertical="center" wrapText="1"/>
      <protection hidden="1"/>
    </xf>
    <xf numFmtId="0" fontId="60" fillId="0" borderId="107" xfId="0" applyFont="1" applyBorder="1" applyAlignment="1" applyProtection="1">
      <alignment horizontal="center" vertical="center" wrapText="1"/>
      <protection hidden="1"/>
    </xf>
    <xf numFmtId="0" fontId="66" fillId="0" borderId="56" xfId="0" applyFont="1" applyBorder="1" applyAlignment="1">
      <alignment horizontal="center" vertical="center"/>
    </xf>
    <xf numFmtId="0" fontId="66" fillId="3" borderId="85" xfId="0" applyFont="1" applyFill="1" applyBorder="1" applyAlignment="1">
      <alignment horizontal="center" vertical="center"/>
    </xf>
    <xf numFmtId="0" fontId="66" fillId="3" borderId="14" xfId="0" applyFont="1" applyFill="1" applyBorder="1" applyAlignment="1">
      <alignment horizontal="center" vertical="center"/>
    </xf>
    <xf numFmtId="0" fontId="68" fillId="0" borderId="68" xfId="0" applyFont="1" applyBorder="1" applyAlignment="1">
      <alignment horizontal="center" vertical="center" wrapText="1"/>
    </xf>
    <xf numFmtId="0" fontId="68" fillId="0" borderId="85" xfId="0" applyFont="1" applyBorder="1" applyAlignment="1">
      <alignment horizontal="center" vertical="center" wrapText="1"/>
    </xf>
    <xf numFmtId="0" fontId="68" fillId="0" borderId="14" xfId="0" applyFont="1" applyBorder="1" applyAlignment="1">
      <alignment horizontal="center" vertical="center" wrapText="1"/>
    </xf>
    <xf numFmtId="0" fontId="66" fillId="0" borderId="109" xfId="0" applyFont="1" applyBorder="1" applyAlignment="1">
      <alignment horizontal="center" vertical="center"/>
    </xf>
    <xf numFmtId="0" fontId="66" fillId="0" borderId="57" xfId="0" applyFont="1" applyBorder="1" applyAlignment="1">
      <alignment horizontal="center" vertical="center"/>
    </xf>
    <xf numFmtId="0" fontId="53" fillId="0" borderId="13" xfId="0" applyFont="1" applyBorder="1" applyAlignment="1" applyProtection="1">
      <alignment horizontal="center" vertical="center" wrapText="1"/>
      <protection locked="0"/>
    </xf>
    <xf numFmtId="0" fontId="66" fillId="0" borderId="101" xfId="0" applyFont="1" applyBorder="1" applyAlignment="1">
      <alignment horizontal="center" vertical="center"/>
    </xf>
    <xf numFmtId="0" fontId="66" fillId="0" borderId="104" xfId="0" applyFont="1" applyBorder="1" applyAlignment="1">
      <alignment horizontal="center" vertical="center" wrapText="1"/>
    </xf>
    <xf numFmtId="0" fontId="60" fillId="0" borderId="14" xfId="0" applyFont="1" applyBorder="1" applyAlignment="1" applyProtection="1">
      <alignment horizontal="center" vertical="center"/>
      <protection hidden="1"/>
    </xf>
    <xf numFmtId="9" fontId="60" fillId="0" borderId="13" xfId="0" applyNumberFormat="1" applyFont="1" applyBorder="1" applyAlignment="1" applyProtection="1">
      <alignment horizontal="center" vertical="center" wrapText="1"/>
      <protection hidden="1"/>
    </xf>
    <xf numFmtId="164" fontId="66" fillId="0" borderId="13" xfId="1" applyNumberFormat="1" applyFont="1" applyBorder="1" applyAlignment="1">
      <alignment horizontal="center" vertical="center" textRotation="90"/>
    </xf>
    <xf numFmtId="0" fontId="60" fillId="26" borderId="13" xfId="0" applyFont="1" applyFill="1" applyBorder="1" applyAlignment="1" applyProtection="1">
      <alignment horizontal="center" vertical="center" textRotation="90"/>
      <protection locked="0"/>
    </xf>
    <xf numFmtId="0" fontId="60" fillId="0" borderId="65" xfId="0" applyFont="1" applyBorder="1" applyAlignment="1">
      <alignment horizontal="center" vertical="center" wrapText="1"/>
    </xf>
    <xf numFmtId="0" fontId="60" fillId="0" borderId="32" xfId="0" applyFont="1" applyBorder="1" applyAlignment="1">
      <alignment horizontal="center" vertical="center" wrapText="1"/>
    </xf>
    <xf numFmtId="0" fontId="60" fillId="0" borderId="66" xfId="0" applyFont="1" applyBorder="1" applyAlignment="1">
      <alignment horizontal="center" vertical="center" wrapText="1"/>
    </xf>
    <xf numFmtId="0" fontId="60" fillId="0" borderId="58" xfId="0" applyFont="1" applyBorder="1" applyAlignment="1">
      <alignment horizontal="center" vertical="center" wrapText="1"/>
    </xf>
    <xf numFmtId="0" fontId="60" fillId="0" borderId="0" xfId="0" applyFont="1" applyAlignment="1">
      <alignment horizontal="center" vertical="center" wrapText="1"/>
    </xf>
    <xf numFmtId="0" fontId="60" fillId="0" borderId="56" xfId="0" applyFont="1" applyBorder="1" applyAlignment="1">
      <alignment horizontal="center" vertical="center" wrapText="1"/>
    </xf>
    <xf numFmtId="0" fontId="60" fillId="0" borderId="55" xfId="0" applyFont="1" applyBorder="1" applyAlignment="1">
      <alignment horizontal="center" vertical="center" wrapText="1"/>
    </xf>
    <xf numFmtId="0" fontId="60" fillId="0" borderId="49" xfId="0" applyFont="1" applyBorder="1" applyAlignment="1">
      <alignment horizontal="center" vertical="center" wrapText="1"/>
    </xf>
    <xf numFmtId="0" fontId="60" fillId="0" borderId="57" xfId="0" applyFont="1" applyBorder="1" applyAlignment="1">
      <alignment horizontal="center" vertical="center" wrapText="1"/>
    </xf>
    <xf numFmtId="0" fontId="18" fillId="12" borderId="8" xfId="0" applyFont="1" applyFill="1" applyBorder="1" applyAlignment="1">
      <alignment horizontal="center" vertical="center" wrapText="1" readingOrder="1"/>
    </xf>
    <xf numFmtId="0" fontId="18" fillId="12" borderId="9" xfId="0" applyFont="1" applyFill="1" applyBorder="1" applyAlignment="1">
      <alignment horizontal="center" vertical="center" wrapText="1" readingOrder="1"/>
    </xf>
    <xf numFmtId="0" fontId="18" fillId="12" borderId="10" xfId="0" applyFont="1" applyFill="1" applyBorder="1" applyAlignment="1">
      <alignment horizontal="center" vertical="center" wrapText="1" readingOrder="1"/>
    </xf>
    <xf numFmtId="0" fontId="18" fillId="12" borderId="11" xfId="0" applyFont="1" applyFill="1" applyBorder="1" applyAlignment="1">
      <alignment horizontal="center" vertical="center" wrapText="1" readingOrder="1"/>
    </xf>
    <xf numFmtId="0" fontId="18" fillId="12" borderId="0" xfId="0" applyFont="1" applyFill="1" applyAlignment="1">
      <alignment horizontal="center" vertical="center" wrapText="1" readingOrder="1"/>
    </xf>
    <xf numFmtId="0" fontId="18" fillId="12" borderId="12" xfId="0" applyFont="1" applyFill="1" applyBorder="1" applyAlignment="1">
      <alignment horizontal="center" vertical="center" wrapText="1" readingOrder="1"/>
    </xf>
    <xf numFmtId="0" fontId="18" fillId="11" borderId="8" xfId="0" applyFont="1" applyFill="1" applyBorder="1" applyAlignment="1">
      <alignment horizontal="center" vertical="center" wrapText="1" readingOrder="1"/>
    </xf>
    <xf numFmtId="0" fontId="18" fillId="11" borderId="9" xfId="0" applyFont="1" applyFill="1" applyBorder="1" applyAlignment="1">
      <alignment horizontal="center" vertical="center" wrapText="1" readingOrder="1"/>
    </xf>
    <xf numFmtId="0" fontId="18" fillId="11" borderId="10" xfId="0" applyFont="1" applyFill="1" applyBorder="1" applyAlignment="1">
      <alignment horizontal="center" vertical="center" wrapText="1" readingOrder="1"/>
    </xf>
    <xf numFmtId="0" fontId="18" fillId="11" borderId="11" xfId="0" applyFont="1" applyFill="1" applyBorder="1" applyAlignment="1">
      <alignment horizontal="center" vertical="center" wrapText="1" readingOrder="1"/>
    </xf>
    <xf numFmtId="0" fontId="18" fillId="11" borderId="0" xfId="0" applyFont="1" applyFill="1" applyAlignment="1">
      <alignment horizontal="center" vertical="center" wrapText="1" readingOrder="1"/>
    </xf>
    <xf numFmtId="0" fontId="18" fillId="11" borderId="12" xfId="0" applyFont="1" applyFill="1" applyBorder="1" applyAlignment="1">
      <alignment horizontal="center" vertical="center" wrapText="1" readingOrder="1"/>
    </xf>
    <xf numFmtId="0" fontId="18" fillId="13" borderId="8" xfId="0" applyFont="1" applyFill="1" applyBorder="1" applyAlignment="1">
      <alignment horizontal="center" vertical="center" wrapText="1" readingOrder="1"/>
    </xf>
    <xf numFmtId="0" fontId="18" fillId="13" borderId="9" xfId="0" applyFont="1" applyFill="1" applyBorder="1" applyAlignment="1">
      <alignment horizontal="center" vertical="center" wrapText="1" readingOrder="1"/>
    </xf>
    <xf numFmtId="0" fontId="18" fillId="13" borderId="10" xfId="0" applyFont="1" applyFill="1" applyBorder="1" applyAlignment="1">
      <alignment horizontal="center" vertical="center" wrapText="1" readingOrder="1"/>
    </xf>
    <xf numFmtId="0" fontId="18" fillId="13" borderId="11" xfId="0" applyFont="1" applyFill="1" applyBorder="1" applyAlignment="1">
      <alignment horizontal="center" vertical="center" wrapText="1" readingOrder="1"/>
    </xf>
    <xf numFmtId="0" fontId="18" fillId="13" borderId="0" xfId="0" applyFont="1" applyFill="1" applyAlignment="1">
      <alignment horizontal="center" vertical="center" wrapText="1" readingOrder="1"/>
    </xf>
    <xf numFmtId="0" fontId="18" fillId="13" borderId="12" xfId="0" applyFont="1" applyFill="1" applyBorder="1" applyAlignment="1">
      <alignment horizontal="center" vertical="center" wrapText="1" readingOrder="1"/>
    </xf>
    <xf numFmtId="0" fontId="18" fillId="5" borderId="8" xfId="0" applyFont="1" applyFill="1" applyBorder="1" applyAlignment="1">
      <alignment horizontal="center" vertical="center" wrapText="1" readingOrder="1"/>
    </xf>
    <xf numFmtId="0" fontId="18" fillId="5" borderId="9" xfId="0" applyFont="1" applyFill="1" applyBorder="1" applyAlignment="1">
      <alignment horizontal="center" vertical="center" wrapText="1" readingOrder="1"/>
    </xf>
    <xf numFmtId="0" fontId="18" fillId="5" borderId="10" xfId="0" applyFont="1" applyFill="1" applyBorder="1" applyAlignment="1">
      <alignment horizontal="center" vertical="center" wrapText="1" readingOrder="1"/>
    </xf>
    <xf numFmtId="0" fontId="18" fillId="5" borderId="11" xfId="0" applyFont="1" applyFill="1" applyBorder="1" applyAlignment="1">
      <alignment horizontal="center" vertical="center" wrapText="1" readingOrder="1"/>
    </xf>
    <xf numFmtId="0" fontId="18" fillId="5" borderId="0" xfId="0" applyFont="1" applyFill="1" applyAlignment="1">
      <alignment horizontal="center" vertical="center" wrapText="1" readingOrder="1"/>
    </xf>
    <xf numFmtId="0" fontId="18" fillId="5" borderId="12" xfId="0" applyFont="1" applyFill="1" applyBorder="1" applyAlignment="1">
      <alignment horizontal="center" vertical="center" wrapText="1" readingOrder="1"/>
    </xf>
    <xf numFmtId="0" fontId="57" fillId="0" borderId="13" xfId="0" applyFont="1" applyBorder="1" applyAlignment="1">
      <alignment horizontal="center" vertical="center" wrapText="1"/>
    </xf>
    <xf numFmtId="0" fontId="57" fillId="0" borderId="13" xfId="0" applyFont="1" applyBorder="1" applyAlignment="1">
      <alignment horizontal="center" vertical="center"/>
    </xf>
    <xf numFmtId="0" fontId="55" fillId="0" borderId="13" xfId="0" applyFont="1" applyBorder="1" applyAlignment="1">
      <alignment horizontal="center" vertical="center" wrapText="1"/>
    </xf>
    <xf numFmtId="0" fontId="55" fillId="0" borderId="13" xfId="0" applyFont="1" applyBorder="1" applyAlignment="1">
      <alignment horizontal="center" vertical="center"/>
    </xf>
    <xf numFmtId="0" fontId="17" fillId="11" borderId="65" xfId="0" applyFont="1" applyFill="1" applyBorder="1" applyAlignment="1" applyProtection="1">
      <alignment horizontal="center" vertical="center" wrapText="1" readingOrder="1"/>
      <protection hidden="1"/>
    </xf>
    <xf numFmtId="0" fontId="17" fillId="11" borderId="32" xfId="0" applyFont="1" applyFill="1" applyBorder="1" applyAlignment="1" applyProtection="1">
      <alignment horizontal="center" vertical="center" wrapText="1" readingOrder="1"/>
      <protection hidden="1"/>
    </xf>
    <xf numFmtId="0" fontId="17" fillId="11" borderId="58" xfId="0" applyFont="1" applyFill="1" applyBorder="1" applyAlignment="1" applyProtection="1">
      <alignment horizontal="center" vertical="center" wrapText="1" readingOrder="1"/>
      <protection hidden="1"/>
    </xf>
    <xf numFmtId="0" fontId="17" fillId="11" borderId="0" xfId="0" applyFont="1" applyFill="1" applyAlignment="1" applyProtection="1">
      <alignment horizontal="center" vertical="center" wrapText="1" readingOrder="1"/>
      <protection hidden="1"/>
    </xf>
    <xf numFmtId="0" fontId="17" fillId="11" borderId="66" xfId="0" applyFont="1" applyFill="1" applyBorder="1" applyAlignment="1" applyProtection="1">
      <alignment horizontal="center" vertical="center" wrapText="1" readingOrder="1"/>
      <protection hidden="1"/>
    </xf>
    <xf numFmtId="0" fontId="17" fillId="11" borderId="56" xfId="0" applyFont="1" applyFill="1" applyBorder="1" applyAlignment="1" applyProtection="1">
      <alignment horizontal="center" vertical="center" wrapText="1" readingOrder="1"/>
      <protection hidden="1"/>
    </xf>
    <xf numFmtId="0" fontId="17" fillId="11" borderId="55" xfId="0" applyFont="1" applyFill="1" applyBorder="1" applyAlignment="1" applyProtection="1">
      <alignment horizontal="center" vertical="center" wrapText="1" readingOrder="1"/>
      <protection hidden="1"/>
    </xf>
    <xf numFmtId="0" fontId="17" fillId="11" borderId="49" xfId="0" applyFont="1" applyFill="1" applyBorder="1" applyAlignment="1" applyProtection="1">
      <alignment horizontal="center" vertical="center" wrapText="1" readingOrder="1"/>
      <protection hidden="1"/>
    </xf>
    <xf numFmtId="0" fontId="17" fillId="11" borderId="57" xfId="0" applyFont="1" applyFill="1" applyBorder="1" applyAlignment="1" applyProtection="1">
      <alignment horizontal="center" vertical="center" wrapText="1" readingOrder="1"/>
      <protection hidden="1"/>
    </xf>
    <xf numFmtId="0" fontId="56" fillId="0" borderId="13" xfId="0" applyFont="1" applyBorder="1" applyAlignment="1">
      <alignment horizontal="center" vertical="center" wrapText="1"/>
    </xf>
    <xf numFmtId="0" fontId="56" fillId="0" borderId="13" xfId="0" applyFont="1" applyBorder="1" applyAlignment="1">
      <alignment horizontal="center" vertical="center"/>
    </xf>
    <xf numFmtId="0" fontId="15" fillId="10" borderId="0" xfId="0" applyFont="1" applyFill="1" applyAlignment="1">
      <alignment horizontal="center" vertical="center" wrapText="1" readingOrder="1"/>
    </xf>
    <xf numFmtId="0" fontId="17" fillId="12" borderId="65" xfId="0" applyFont="1" applyFill="1" applyBorder="1" applyAlignment="1" applyProtection="1">
      <alignment horizontal="center" wrapText="1" readingOrder="1"/>
      <protection hidden="1"/>
    </xf>
    <xf numFmtId="0" fontId="17" fillId="12" borderId="32" xfId="0" applyFont="1" applyFill="1" applyBorder="1" applyAlignment="1" applyProtection="1">
      <alignment horizontal="center" wrapText="1" readingOrder="1"/>
      <protection hidden="1"/>
    </xf>
    <xf numFmtId="0" fontId="17" fillId="12" borderId="58" xfId="0" applyFont="1" applyFill="1" applyBorder="1" applyAlignment="1" applyProtection="1">
      <alignment horizontal="center" wrapText="1" readingOrder="1"/>
      <protection hidden="1"/>
    </xf>
    <xf numFmtId="0" fontId="17" fillId="12" borderId="0" xfId="0" applyFont="1" applyFill="1" applyAlignment="1" applyProtection="1">
      <alignment horizontal="center" wrapText="1" readingOrder="1"/>
      <protection hidden="1"/>
    </xf>
    <xf numFmtId="0" fontId="17" fillId="12" borderId="66" xfId="0" applyFont="1" applyFill="1" applyBorder="1" applyAlignment="1" applyProtection="1">
      <alignment horizontal="center" wrapText="1" readingOrder="1"/>
      <protection hidden="1"/>
    </xf>
    <xf numFmtId="0" fontId="17" fillId="12" borderId="56" xfId="0" applyFont="1" applyFill="1" applyBorder="1" applyAlignment="1" applyProtection="1">
      <alignment horizontal="center" wrapText="1" readingOrder="1"/>
      <protection hidden="1"/>
    </xf>
    <xf numFmtId="0" fontId="17" fillId="12" borderId="55" xfId="0" applyFont="1" applyFill="1" applyBorder="1" applyAlignment="1" applyProtection="1">
      <alignment horizontal="center" wrapText="1" readingOrder="1"/>
      <protection hidden="1"/>
    </xf>
    <xf numFmtId="0" fontId="17" fillId="12" borderId="49" xfId="0" applyFont="1" applyFill="1" applyBorder="1" applyAlignment="1" applyProtection="1">
      <alignment horizontal="center" wrapText="1" readingOrder="1"/>
      <protection hidden="1"/>
    </xf>
    <xf numFmtId="0" fontId="17" fillId="12" borderId="57" xfId="0" applyFont="1" applyFill="1" applyBorder="1" applyAlignment="1" applyProtection="1">
      <alignment horizontal="center" wrapText="1" readingOrder="1"/>
      <protection hidden="1"/>
    </xf>
    <xf numFmtId="0" fontId="17" fillId="13" borderId="65" xfId="0" applyFont="1" applyFill="1" applyBorder="1" applyAlignment="1" applyProtection="1">
      <alignment horizontal="center" wrapText="1" readingOrder="1"/>
      <protection hidden="1"/>
    </xf>
    <xf numFmtId="0" fontId="17" fillId="13" borderId="32" xfId="0" applyFont="1" applyFill="1" applyBorder="1" applyAlignment="1" applyProtection="1">
      <alignment horizontal="center" wrapText="1" readingOrder="1"/>
      <protection hidden="1"/>
    </xf>
    <xf numFmtId="0" fontId="17" fillId="13" borderId="58" xfId="0" applyFont="1" applyFill="1" applyBorder="1" applyAlignment="1" applyProtection="1">
      <alignment horizontal="center" wrapText="1" readingOrder="1"/>
      <protection hidden="1"/>
    </xf>
    <xf numFmtId="0" fontId="17" fillId="13" borderId="0" xfId="0" applyFont="1" applyFill="1" applyAlignment="1" applyProtection="1">
      <alignment horizontal="center" wrapText="1" readingOrder="1"/>
      <protection hidden="1"/>
    </xf>
    <xf numFmtId="0" fontId="17" fillId="13" borderId="66" xfId="0" applyFont="1" applyFill="1" applyBorder="1" applyAlignment="1" applyProtection="1">
      <alignment horizontal="center" wrapText="1" readingOrder="1"/>
      <protection hidden="1"/>
    </xf>
    <xf numFmtId="0" fontId="17" fillId="13" borderId="56" xfId="0" applyFont="1" applyFill="1" applyBorder="1" applyAlignment="1" applyProtection="1">
      <alignment horizontal="center" wrapText="1" readingOrder="1"/>
      <protection hidden="1"/>
    </xf>
    <xf numFmtId="0" fontId="17" fillId="13" borderId="55" xfId="0" applyFont="1" applyFill="1" applyBorder="1" applyAlignment="1" applyProtection="1">
      <alignment horizontal="center" wrapText="1" readingOrder="1"/>
      <protection hidden="1"/>
    </xf>
    <xf numFmtId="0" fontId="17" fillId="13" borderId="49" xfId="0" applyFont="1" applyFill="1" applyBorder="1" applyAlignment="1" applyProtection="1">
      <alignment horizontal="center" wrapText="1" readingOrder="1"/>
      <protection hidden="1"/>
    </xf>
    <xf numFmtId="0" fontId="17" fillId="13" borderId="57" xfId="0" applyFont="1" applyFill="1" applyBorder="1" applyAlignment="1" applyProtection="1">
      <alignment horizontal="center" wrapText="1" readingOrder="1"/>
      <protection hidden="1"/>
    </xf>
    <xf numFmtId="0" fontId="22" fillId="0" borderId="0" xfId="0" applyFont="1" applyAlignment="1">
      <alignment horizontal="center" vertical="center" wrapText="1"/>
    </xf>
    <xf numFmtId="0" fontId="17" fillId="5" borderId="65" xfId="0" applyFont="1" applyFill="1" applyBorder="1" applyAlignment="1" applyProtection="1">
      <alignment horizontal="center" wrapText="1" readingOrder="1"/>
      <protection hidden="1"/>
    </xf>
    <xf numFmtId="0" fontId="17" fillId="5" borderId="32" xfId="0" applyFont="1" applyFill="1" applyBorder="1" applyAlignment="1" applyProtection="1">
      <alignment horizontal="center" wrapText="1" readingOrder="1"/>
      <protection hidden="1"/>
    </xf>
    <xf numFmtId="0" fontId="17" fillId="5" borderId="58" xfId="0" applyFont="1" applyFill="1" applyBorder="1" applyAlignment="1" applyProtection="1">
      <alignment horizontal="center" wrapText="1" readingOrder="1"/>
      <protection hidden="1"/>
    </xf>
    <xf numFmtId="0" fontId="17" fillId="5" borderId="0" xfId="0" applyFont="1" applyFill="1" applyAlignment="1" applyProtection="1">
      <alignment horizontal="center" wrapText="1" readingOrder="1"/>
      <protection hidden="1"/>
    </xf>
    <xf numFmtId="0" fontId="17" fillId="5" borderId="66" xfId="0" applyFont="1" applyFill="1" applyBorder="1" applyAlignment="1" applyProtection="1">
      <alignment horizontal="center" wrapText="1" readingOrder="1"/>
      <protection hidden="1"/>
    </xf>
    <xf numFmtId="0" fontId="17" fillId="5" borderId="56" xfId="0" applyFont="1" applyFill="1" applyBorder="1" applyAlignment="1" applyProtection="1">
      <alignment horizontal="center" wrapText="1" readingOrder="1"/>
      <protection hidden="1"/>
    </xf>
    <xf numFmtId="0" fontId="17" fillId="5" borderId="55" xfId="0" applyFont="1" applyFill="1" applyBorder="1" applyAlignment="1" applyProtection="1">
      <alignment horizontal="center" wrapText="1" readingOrder="1"/>
      <protection hidden="1"/>
    </xf>
    <xf numFmtId="0" fontId="17" fillId="5" borderId="49" xfId="0" applyFont="1" applyFill="1" applyBorder="1" applyAlignment="1" applyProtection="1">
      <alignment horizontal="center" wrapText="1" readingOrder="1"/>
      <protection hidden="1"/>
    </xf>
    <xf numFmtId="0" fontId="17" fillId="5" borderId="57" xfId="0" applyFont="1" applyFill="1" applyBorder="1" applyAlignment="1" applyProtection="1">
      <alignment horizontal="center" wrapText="1" readingOrder="1"/>
      <protection hidden="1"/>
    </xf>
    <xf numFmtId="0" fontId="15" fillId="10" borderId="0" xfId="0" applyFont="1" applyFill="1" applyAlignment="1">
      <alignment horizontal="center" vertical="center" textRotation="90" wrapText="1" readingOrder="1"/>
    </xf>
    <xf numFmtId="0" fontId="38" fillId="11" borderId="8" xfId="0" applyFont="1" applyFill="1" applyBorder="1" applyAlignment="1">
      <alignment horizontal="center" vertical="center" wrapText="1" readingOrder="1"/>
    </xf>
    <xf numFmtId="0" fontId="38" fillId="11" borderId="9" xfId="0" applyFont="1" applyFill="1" applyBorder="1" applyAlignment="1">
      <alignment horizontal="center" vertical="center" wrapText="1" readingOrder="1"/>
    </xf>
    <xf numFmtId="0" fontId="38" fillId="11" borderId="10" xfId="0" applyFont="1" applyFill="1" applyBorder="1" applyAlignment="1">
      <alignment horizontal="center" vertical="center" wrapText="1" readingOrder="1"/>
    </xf>
    <xf numFmtId="0" fontId="38" fillId="11" borderId="11" xfId="0" applyFont="1" applyFill="1" applyBorder="1" applyAlignment="1">
      <alignment horizontal="center" vertical="center" wrapText="1" readingOrder="1"/>
    </xf>
    <xf numFmtId="0" fontId="38" fillId="11" borderId="0" xfId="0" applyFont="1" applyFill="1" applyAlignment="1">
      <alignment horizontal="center" vertical="center" wrapText="1" readingOrder="1"/>
    </xf>
    <xf numFmtId="0" fontId="38" fillId="11" borderId="12" xfId="0" applyFont="1" applyFill="1" applyBorder="1" applyAlignment="1">
      <alignment horizontal="center" vertical="center" wrapText="1" readingOrder="1"/>
    </xf>
    <xf numFmtId="0" fontId="58" fillId="0" borderId="13" xfId="0" applyFont="1" applyBorder="1" applyAlignment="1">
      <alignment horizontal="center" vertical="center" wrapText="1"/>
    </xf>
    <xf numFmtId="0" fontId="58" fillId="0" borderId="13" xfId="0" applyFont="1" applyBorder="1" applyAlignment="1">
      <alignment horizontal="center" vertical="center"/>
    </xf>
    <xf numFmtId="0" fontId="38" fillId="12" borderId="8" xfId="0" applyFont="1" applyFill="1" applyBorder="1" applyAlignment="1">
      <alignment horizontal="center" vertical="center" wrapText="1" readingOrder="1"/>
    </xf>
    <xf numFmtId="0" fontId="38" fillId="12" borderId="9" xfId="0" applyFont="1" applyFill="1" applyBorder="1" applyAlignment="1">
      <alignment horizontal="center" vertical="center" wrapText="1" readingOrder="1"/>
    </xf>
    <xf numFmtId="0" fontId="38" fillId="12" borderId="10" xfId="0" applyFont="1" applyFill="1" applyBorder="1" applyAlignment="1">
      <alignment horizontal="center" vertical="center" wrapText="1" readingOrder="1"/>
    </xf>
    <xf numFmtId="0" fontId="38" fillId="12" borderId="11" xfId="0" applyFont="1" applyFill="1" applyBorder="1" applyAlignment="1">
      <alignment horizontal="center" vertical="center" wrapText="1" readingOrder="1"/>
    </xf>
    <xf numFmtId="0" fontId="38" fillId="12" borderId="0" xfId="0" applyFont="1" applyFill="1" applyAlignment="1">
      <alignment horizontal="center" vertical="center" wrapText="1" readingOrder="1"/>
    </xf>
    <xf numFmtId="0" fontId="38" fillId="12" borderId="12" xfId="0" applyFont="1" applyFill="1" applyBorder="1" applyAlignment="1">
      <alignment horizontal="center" vertical="center" wrapText="1" readingOrder="1"/>
    </xf>
    <xf numFmtId="0" fontId="37" fillId="0" borderId="0" xfId="0" applyFont="1" applyAlignment="1">
      <alignment horizontal="center" vertical="center" wrapText="1"/>
    </xf>
    <xf numFmtId="0" fontId="19" fillId="0" borderId="0" xfId="0" applyFont="1" applyAlignment="1">
      <alignment horizontal="center" vertical="center" wrapText="1"/>
    </xf>
    <xf numFmtId="0" fontId="38" fillId="5" borderId="8" xfId="0" applyFont="1" applyFill="1" applyBorder="1" applyAlignment="1">
      <alignment horizontal="center" vertical="center" wrapText="1" readingOrder="1"/>
    </xf>
    <xf numFmtId="0" fontId="38" fillId="5" borderId="9" xfId="0" applyFont="1" applyFill="1" applyBorder="1" applyAlignment="1">
      <alignment horizontal="center" vertical="center" wrapText="1" readingOrder="1"/>
    </xf>
    <xf numFmtId="0" fontId="38" fillId="5" borderId="10" xfId="0" applyFont="1" applyFill="1" applyBorder="1" applyAlignment="1">
      <alignment horizontal="center" vertical="center" wrapText="1" readingOrder="1"/>
    </xf>
    <xf numFmtId="0" fontId="38" fillId="5" borderId="11" xfId="0" applyFont="1" applyFill="1" applyBorder="1" applyAlignment="1">
      <alignment horizontal="center" vertical="center" wrapText="1" readingOrder="1"/>
    </xf>
    <xf numFmtId="0" fontId="38" fillId="5" borderId="0" xfId="0" applyFont="1" applyFill="1" applyAlignment="1">
      <alignment horizontal="center" vertical="center" wrapText="1" readingOrder="1"/>
    </xf>
    <xf numFmtId="0" fontId="38" fillId="5" borderId="12" xfId="0" applyFont="1" applyFill="1" applyBorder="1" applyAlignment="1">
      <alignment horizontal="center" vertical="center" wrapText="1" readingOrder="1"/>
    </xf>
    <xf numFmtId="0" fontId="38" fillId="13" borderId="8" xfId="0" applyFont="1" applyFill="1" applyBorder="1" applyAlignment="1">
      <alignment horizontal="center" vertical="center" wrapText="1" readingOrder="1"/>
    </xf>
    <xf numFmtId="0" fontId="38" fillId="13" borderId="9" xfId="0" applyFont="1" applyFill="1" applyBorder="1" applyAlignment="1">
      <alignment horizontal="center" vertical="center" wrapText="1" readingOrder="1"/>
    </xf>
    <xf numFmtId="0" fontId="38" fillId="13" borderId="10" xfId="0" applyFont="1" applyFill="1" applyBorder="1" applyAlignment="1">
      <alignment horizontal="center" vertical="center" wrapText="1" readingOrder="1"/>
    </xf>
    <xf numFmtId="0" fontId="38" fillId="13" borderId="11" xfId="0" applyFont="1" applyFill="1" applyBorder="1" applyAlignment="1">
      <alignment horizontal="center" vertical="center" wrapText="1" readingOrder="1"/>
    </xf>
    <xf numFmtId="0" fontId="38" fillId="13" borderId="0" xfId="0" applyFont="1" applyFill="1" applyAlignment="1">
      <alignment horizontal="center" vertical="center" wrapText="1" readingOrder="1"/>
    </xf>
    <xf numFmtId="0" fontId="38" fillId="13" borderId="12" xfId="0" applyFont="1" applyFill="1" applyBorder="1" applyAlignment="1">
      <alignment horizontal="center" vertical="center" wrapText="1" readingOrder="1"/>
    </xf>
    <xf numFmtId="0" fontId="21" fillId="0" borderId="0" xfId="0" applyFont="1" applyAlignment="1">
      <alignment horizontal="center" vertical="center"/>
    </xf>
    <xf numFmtId="0" fontId="40" fillId="0" borderId="0" xfId="0" applyFont="1" applyAlignment="1">
      <alignment horizontal="center" vertical="center"/>
    </xf>
    <xf numFmtId="0" fontId="36" fillId="15" borderId="15" xfId="0" applyFont="1" applyFill="1" applyBorder="1" applyAlignment="1">
      <alignment horizontal="center" vertical="center" wrapText="1" readingOrder="1"/>
    </xf>
    <xf numFmtId="0" fontId="36" fillId="15" borderId="16" xfId="0" applyFont="1" applyFill="1" applyBorder="1" applyAlignment="1">
      <alignment horizontal="center" vertical="center" wrapText="1" readingOrder="1"/>
    </xf>
    <xf numFmtId="0" fontId="36" fillId="15" borderId="27" xfId="0" applyFont="1" applyFill="1" applyBorder="1" applyAlignment="1">
      <alignment horizontal="center" vertical="center" wrapText="1" readingOrder="1"/>
    </xf>
    <xf numFmtId="0" fontId="31" fillId="3" borderId="0" xfId="0" applyFont="1" applyFill="1" applyAlignment="1">
      <alignment horizontal="justify" vertical="center" wrapText="1"/>
    </xf>
    <xf numFmtId="0" fontId="33" fillId="15" borderId="24" xfId="0" applyFont="1" applyFill="1" applyBorder="1" applyAlignment="1">
      <alignment horizontal="center" vertical="center" wrapText="1" readingOrder="1"/>
    </xf>
    <xf numFmtId="0" fontId="33" fillId="15" borderId="25" xfId="0" applyFont="1" applyFill="1" applyBorder="1" applyAlignment="1">
      <alignment horizontal="center" vertical="center" wrapText="1" readingOrder="1"/>
    </xf>
    <xf numFmtId="0" fontId="33" fillId="3" borderId="22" xfId="0" applyFont="1" applyFill="1" applyBorder="1" applyAlignment="1">
      <alignment horizontal="center" vertical="center" wrapText="1" readingOrder="1"/>
    </xf>
    <xf numFmtId="0" fontId="33" fillId="3" borderId="17" xfId="0" applyFont="1" applyFill="1" applyBorder="1" applyAlignment="1">
      <alignment horizontal="center" vertical="center" wrapText="1" readingOrder="1"/>
    </xf>
    <xf numFmtId="0" fontId="33" fillId="3" borderId="14" xfId="0" applyFont="1" applyFill="1" applyBorder="1" applyAlignment="1">
      <alignment horizontal="center" vertical="center" wrapText="1" readingOrder="1"/>
    </xf>
    <xf numFmtId="0" fontId="33" fillId="3" borderId="13" xfId="0" applyFont="1" applyFill="1" applyBorder="1" applyAlignment="1">
      <alignment horizontal="center" vertical="center" wrapText="1" readingOrder="1"/>
    </xf>
    <xf numFmtId="0" fontId="33" fillId="3" borderId="19" xfId="0" applyFont="1" applyFill="1" applyBorder="1" applyAlignment="1">
      <alignment horizontal="center" vertical="center" wrapText="1" readingOrder="1"/>
    </xf>
    <xf numFmtId="0" fontId="33" fillId="3" borderId="20" xfId="0" applyFont="1" applyFill="1" applyBorder="1" applyAlignment="1">
      <alignment horizontal="center" vertical="center" wrapText="1" readingOrder="1"/>
    </xf>
    <xf numFmtId="0" fontId="53" fillId="3" borderId="71" xfId="0" applyFont="1" applyFill="1" applyBorder="1" applyAlignment="1">
      <alignment horizontal="center" vertical="center" wrapText="1"/>
    </xf>
    <xf numFmtId="0" fontId="53" fillId="3" borderId="72" xfId="0" applyFont="1" applyFill="1" applyBorder="1" applyAlignment="1">
      <alignment horizontal="center" vertical="center" wrapText="1"/>
    </xf>
    <xf numFmtId="0" fontId="53" fillId="3" borderId="20" xfId="0" applyFont="1" applyFill="1" applyBorder="1" applyAlignment="1">
      <alignment horizontal="center" vertical="center" wrapText="1"/>
    </xf>
    <xf numFmtId="0" fontId="53" fillId="3" borderId="21" xfId="0" applyFont="1" applyFill="1" applyBorder="1" applyAlignment="1">
      <alignment horizontal="center" vertical="center" wrapText="1"/>
    </xf>
    <xf numFmtId="0" fontId="53" fillId="3" borderId="77" xfId="0" applyFont="1" applyFill="1" applyBorder="1" applyAlignment="1">
      <alignment horizontal="center" vertical="center" wrapText="1"/>
    </xf>
    <xf numFmtId="0" fontId="53" fillId="3" borderId="78" xfId="0" applyFont="1" applyFill="1" applyBorder="1" applyAlignment="1">
      <alignment horizontal="center" vertical="center" wrapText="1"/>
    </xf>
    <xf numFmtId="0" fontId="53" fillId="3" borderId="13" xfId="0" applyFont="1" applyFill="1" applyBorder="1" applyAlignment="1">
      <alignment horizontal="center" vertical="center" wrapText="1"/>
    </xf>
    <xf numFmtId="0" fontId="53" fillId="3" borderId="18" xfId="0" applyFont="1" applyFill="1" applyBorder="1" applyAlignment="1">
      <alignment horizontal="center" vertical="center" wrapText="1"/>
    </xf>
    <xf numFmtId="0" fontId="59" fillId="0" borderId="28" xfId="0" applyFont="1" applyBorder="1" applyAlignment="1">
      <alignment horizontal="center" vertical="center"/>
    </xf>
    <xf numFmtId="0" fontId="59" fillId="0" borderId="69" xfId="0" applyFont="1" applyBorder="1" applyAlignment="1">
      <alignment horizontal="center" vertical="center"/>
    </xf>
    <xf numFmtId="0" fontId="59" fillId="0" borderId="70" xfId="0" applyFont="1" applyBorder="1" applyAlignment="1">
      <alignment horizontal="center" vertical="center"/>
    </xf>
    <xf numFmtId="0" fontId="59" fillId="0" borderId="29" xfId="0" applyFont="1" applyBorder="1" applyAlignment="1">
      <alignment horizontal="center" vertical="center"/>
    </xf>
    <xf numFmtId="0" fontId="59" fillId="0" borderId="30" xfId="0" applyFont="1" applyBorder="1" applyAlignment="1">
      <alignment horizontal="center" vertical="center"/>
    </xf>
    <xf numFmtId="0" fontId="59" fillId="0" borderId="71" xfId="0" applyFont="1" applyBorder="1" applyAlignment="1">
      <alignment horizontal="center" vertical="center" wrapText="1"/>
    </xf>
    <xf numFmtId="0" fontId="59" fillId="0" borderId="72" xfId="0" applyFont="1" applyBorder="1" applyAlignment="1">
      <alignment horizontal="center" vertical="center" wrapText="1"/>
    </xf>
    <xf numFmtId="0" fontId="59" fillId="0" borderId="73" xfId="0" applyFont="1" applyBorder="1" applyAlignment="1">
      <alignment horizontal="center" vertical="center" wrapText="1"/>
    </xf>
    <xf numFmtId="0" fontId="59" fillId="0" borderId="74" xfId="0" applyFont="1" applyBorder="1" applyAlignment="1">
      <alignment horizontal="center" vertical="center" wrapText="1"/>
    </xf>
    <xf numFmtId="0" fontId="59" fillId="0" borderId="75" xfId="0" applyFont="1" applyBorder="1" applyAlignment="1">
      <alignment horizontal="center" vertical="center" wrapText="1"/>
    </xf>
    <xf numFmtId="0" fontId="54" fillId="24" borderId="15" xfId="0" applyFont="1" applyFill="1" applyBorder="1" applyAlignment="1">
      <alignment horizontal="center" vertical="center" wrapText="1"/>
    </xf>
    <xf numFmtId="0" fontId="54" fillId="24" borderId="16" xfId="0" applyFont="1" applyFill="1" applyBorder="1" applyAlignment="1">
      <alignment horizontal="center" vertical="center" wrapText="1"/>
    </xf>
    <xf numFmtId="0" fontId="54" fillId="24" borderId="27" xfId="0" applyFont="1" applyFill="1" applyBorder="1" applyAlignment="1">
      <alignment horizontal="center" vertical="center" wrapText="1"/>
    </xf>
    <xf numFmtId="0" fontId="54" fillId="25" borderId="15" xfId="0" applyFont="1" applyFill="1" applyBorder="1" applyAlignment="1">
      <alignment horizontal="center" vertical="center" wrapText="1"/>
    </xf>
    <xf numFmtId="0" fontId="54" fillId="25" borderId="27" xfId="0" applyFont="1" applyFill="1" applyBorder="1" applyAlignment="1">
      <alignment horizontal="center" vertical="center" wrapText="1"/>
    </xf>
    <xf numFmtId="0" fontId="54" fillId="25" borderId="24" xfId="0" applyFont="1" applyFill="1" applyBorder="1" applyAlignment="1">
      <alignment horizontal="center" vertical="center" wrapText="1"/>
    </xf>
    <xf numFmtId="0" fontId="54" fillId="25" borderId="25" xfId="0" applyFont="1" applyFill="1" applyBorder="1" applyAlignment="1">
      <alignment horizontal="center" vertical="center" wrapText="1"/>
    </xf>
    <xf numFmtId="0" fontId="54" fillId="25" borderId="26" xfId="0" applyFont="1" applyFill="1" applyBorder="1" applyAlignment="1">
      <alignment horizontal="center" vertical="center" wrapText="1"/>
    </xf>
    <xf numFmtId="0" fontId="53" fillId="3" borderId="48" xfId="0" applyFont="1" applyFill="1" applyBorder="1" applyAlignment="1">
      <alignment horizontal="center" vertical="center" wrapText="1"/>
    </xf>
    <xf numFmtId="0" fontId="53" fillId="3" borderId="57" xfId="0" applyFont="1" applyFill="1" applyBorder="1" applyAlignment="1">
      <alignment horizontal="center" vertical="center" wrapText="1"/>
    </xf>
    <xf numFmtId="0" fontId="53" fillId="0" borderId="70" xfId="0" applyFont="1" applyBorder="1" applyAlignment="1">
      <alignment horizontal="center"/>
    </xf>
    <xf numFmtId="0" fontId="53" fillId="0" borderId="29" xfId="0" applyFont="1" applyBorder="1" applyAlignment="1">
      <alignment horizontal="center"/>
    </xf>
    <xf numFmtId="0" fontId="53" fillId="0" borderId="30" xfId="0" applyFont="1" applyBorder="1" applyAlignment="1">
      <alignment horizontal="center"/>
    </xf>
    <xf numFmtId="0" fontId="70" fillId="11" borderId="65" xfId="0" applyFont="1" applyFill="1" applyBorder="1" applyAlignment="1" applyProtection="1">
      <alignment horizontal="center" vertical="center" wrapText="1" readingOrder="1"/>
      <protection hidden="1"/>
    </xf>
    <xf numFmtId="0" fontId="70" fillId="11" borderId="32" xfId="0" applyFont="1" applyFill="1" applyBorder="1" applyAlignment="1" applyProtection="1">
      <alignment horizontal="center" vertical="center" wrapText="1" readingOrder="1"/>
      <protection hidden="1"/>
    </xf>
    <xf numFmtId="0" fontId="70" fillId="11" borderId="66" xfId="0" applyFont="1" applyFill="1" applyBorder="1" applyAlignment="1" applyProtection="1">
      <alignment horizontal="center" vertical="center" wrapText="1" readingOrder="1"/>
      <protection hidden="1"/>
    </xf>
    <xf numFmtId="0" fontId="70" fillId="11" borderId="58" xfId="0" applyFont="1" applyFill="1" applyBorder="1" applyAlignment="1" applyProtection="1">
      <alignment horizontal="center" vertical="center" wrapText="1" readingOrder="1"/>
      <protection hidden="1"/>
    </xf>
    <xf numFmtId="0" fontId="70" fillId="11" borderId="0" xfId="0" applyFont="1" applyFill="1" applyAlignment="1" applyProtection="1">
      <alignment horizontal="center" vertical="center" wrapText="1" readingOrder="1"/>
      <protection hidden="1"/>
    </xf>
    <xf numFmtId="0" fontId="70" fillId="11" borderId="56" xfId="0" applyFont="1" applyFill="1" applyBorder="1" applyAlignment="1" applyProtection="1">
      <alignment horizontal="center" vertical="center" wrapText="1" readingOrder="1"/>
      <protection hidden="1"/>
    </xf>
    <xf numFmtId="0" fontId="70" fillId="11" borderId="55" xfId="0" applyFont="1" applyFill="1" applyBorder="1" applyAlignment="1" applyProtection="1">
      <alignment horizontal="center" vertical="center" wrapText="1" readingOrder="1"/>
      <protection hidden="1"/>
    </xf>
    <xf numFmtId="0" fontId="70" fillId="11" borderId="49" xfId="0" applyFont="1" applyFill="1" applyBorder="1" applyAlignment="1" applyProtection="1">
      <alignment horizontal="center" vertical="center" wrapText="1" readingOrder="1"/>
      <protection hidden="1"/>
    </xf>
    <xf numFmtId="0" fontId="70" fillId="11" borderId="57" xfId="0" applyFont="1" applyFill="1" applyBorder="1" applyAlignment="1" applyProtection="1">
      <alignment horizontal="center" vertical="center" wrapText="1" readingOrder="1"/>
      <protection hidden="1"/>
    </xf>
    <xf numFmtId="0" fontId="70" fillId="13" borderId="65" xfId="0" applyFont="1" applyFill="1" applyBorder="1" applyAlignment="1" applyProtection="1">
      <alignment horizontal="center" wrapText="1" readingOrder="1"/>
      <protection hidden="1"/>
    </xf>
    <xf numFmtId="0" fontId="70" fillId="13" borderId="32" xfId="0" applyFont="1" applyFill="1" applyBorder="1" applyAlignment="1" applyProtection="1">
      <alignment horizontal="center" wrapText="1" readingOrder="1"/>
      <protection hidden="1"/>
    </xf>
    <xf numFmtId="0" fontId="70" fillId="13" borderId="58" xfId="0" applyFont="1" applyFill="1" applyBorder="1" applyAlignment="1" applyProtection="1">
      <alignment horizontal="center" wrapText="1" readingOrder="1"/>
      <protection hidden="1"/>
    </xf>
    <xf numFmtId="0" fontId="70" fillId="13" borderId="0" xfId="0" applyFont="1" applyFill="1" applyAlignment="1" applyProtection="1">
      <alignment horizontal="center" wrapText="1" readingOrder="1"/>
      <protection hidden="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597">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ill>
        <patternFill>
          <bgColor rgb="FFFF0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C00000"/>
        </patternFill>
      </fill>
    </dxf>
    <dxf>
      <fill>
        <patternFill>
          <bgColor rgb="FFFFFF00"/>
        </patternFill>
      </fill>
    </dxf>
    <dxf>
      <fill>
        <patternFill>
          <bgColor rgb="FF92D050"/>
        </patternFill>
      </fill>
    </dxf>
    <dxf>
      <fill>
        <patternFill>
          <bgColor theme="9" tint="-0.24994659260841701"/>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66"/>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92D05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rgb="FFC000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theme="9" tint="-0.24994659260841701"/>
        </patternFill>
      </fill>
    </dxf>
    <dxf>
      <fill>
        <patternFill>
          <bgColor rgb="FFFFFF0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theme="9" tint="-0.24994659260841701"/>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92D050"/>
        </patternFill>
      </fill>
    </dxf>
    <dxf>
      <fill>
        <patternFill>
          <bgColor rgb="FFFFFF00"/>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C00000"/>
        </patternFill>
      </fill>
    </dxf>
    <dxf>
      <fill>
        <patternFill>
          <bgColor rgb="FF92D050"/>
        </patternFill>
      </fill>
    </dxf>
    <dxf>
      <fill>
        <patternFill>
          <bgColor theme="9" tint="-0.24994659260841701"/>
        </patternFill>
      </fill>
    </dxf>
    <dxf>
      <fill>
        <patternFill>
          <bgColor rgb="FFC00000"/>
        </patternFill>
      </fill>
    </dxf>
    <dxf>
      <fill>
        <patternFill>
          <bgColor rgb="FFFFFF00"/>
        </patternFill>
      </fill>
    </dxf>
    <dxf>
      <fill>
        <patternFill>
          <bgColor rgb="FFFFFF00"/>
        </patternFill>
      </fill>
    </dxf>
    <dxf>
      <fill>
        <patternFill>
          <bgColor theme="9" tint="-0.24994659260841701"/>
        </patternFill>
      </fill>
    </dxf>
    <dxf>
      <fill>
        <patternFill>
          <bgColor rgb="FF92D050"/>
        </patternFill>
      </fill>
    </dxf>
    <dxf>
      <fill>
        <patternFill>
          <bgColor rgb="FFC00000"/>
        </patternFill>
      </fill>
    </dxf>
    <dxf>
      <fill>
        <patternFill>
          <bgColor rgb="FFFFFF00"/>
        </patternFill>
      </fill>
    </dxf>
    <dxf>
      <fill>
        <patternFill>
          <bgColor rgb="FF92D050"/>
        </patternFill>
      </fill>
    </dxf>
    <dxf>
      <fill>
        <patternFill>
          <bgColor rgb="FFC00000"/>
        </patternFill>
      </fill>
    </dxf>
    <dxf>
      <fill>
        <patternFill>
          <bgColor theme="9" tint="-0.24994659260841701"/>
        </patternFill>
      </fill>
    </dxf>
    <dxf>
      <fill>
        <patternFill>
          <bgColor rgb="FFC00000"/>
        </patternFill>
      </fill>
    </dxf>
    <dxf>
      <fill>
        <patternFill>
          <bgColor theme="9" tint="-0.24994659260841701"/>
        </patternFill>
      </fill>
    </dxf>
    <dxf>
      <fill>
        <patternFill>
          <bgColor rgb="FFFFFF00"/>
        </patternFill>
      </fill>
    </dxf>
    <dxf>
      <fill>
        <patternFill>
          <bgColor rgb="FF92D050"/>
        </patternFill>
      </fill>
    </dxf>
    <dxf>
      <fill>
        <patternFill>
          <bgColor rgb="FF92D050"/>
        </patternFill>
      </fill>
    </dxf>
    <dxf>
      <fill>
        <patternFill>
          <bgColor theme="9" tint="-0.24994659260841701"/>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theme="9" tint="-0.24994659260841701"/>
        </patternFill>
      </fill>
    </dxf>
    <dxf>
      <fill>
        <patternFill>
          <bgColor theme="9" tint="-0.24994659260841701"/>
        </patternFill>
      </fill>
    </dxf>
    <dxf>
      <fill>
        <patternFill>
          <bgColor rgb="FFFFFF00"/>
        </patternFill>
      </fill>
    </dxf>
    <dxf>
      <fill>
        <patternFill>
          <bgColor rgb="FFFF000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00B050"/>
        </patternFill>
      </fill>
    </dxf>
    <dxf>
      <font>
        <color auto="1"/>
      </font>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00B050"/>
        </patternFill>
      </fill>
    </dxf>
    <dxf>
      <fill>
        <patternFill>
          <bgColor rgb="FFFFFF66"/>
        </patternFill>
      </fill>
    </dxf>
    <dxf>
      <font>
        <color auto="1"/>
      </font>
      <fill>
        <patternFill>
          <bgColor rgb="FF92D05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C000"/>
        </patternFill>
      </fill>
    </dxf>
    <dxf>
      <fill>
        <patternFill>
          <bgColor rgb="FF00B050"/>
        </patternFill>
      </fill>
    </dxf>
    <dxf>
      <font>
        <color auto="1"/>
      </font>
      <fill>
        <patternFill>
          <bgColor rgb="FF92D050"/>
        </patternFill>
      </fill>
    </dxf>
    <dxf>
      <fill>
        <patternFill>
          <bgColor rgb="FFFF0000"/>
        </patternFill>
      </fill>
    </dxf>
    <dxf>
      <fill>
        <patternFill>
          <bgColor rgb="FFFFFF66"/>
        </patternFill>
      </fill>
    </dxf>
    <dxf>
      <font>
        <color auto="1"/>
      </font>
      <fill>
        <patternFill>
          <bgColor rgb="FF92D050"/>
        </patternFill>
      </fill>
    </dxf>
    <dxf>
      <fill>
        <patternFill>
          <bgColor rgb="FFFFFF66"/>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ill>
        <patternFill>
          <bgColor rgb="FFFF0000"/>
        </patternFill>
      </fill>
    </dxf>
    <dxf>
      <fill>
        <patternFill>
          <bgColor rgb="FFFFC000"/>
        </patternFill>
      </fill>
    </dxf>
    <dxf>
      <font>
        <color auto="1"/>
      </font>
      <fill>
        <patternFill>
          <bgColor rgb="FF92D050"/>
        </patternFill>
      </fill>
    </dxf>
    <dxf>
      <fill>
        <patternFill>
          <bgColor rgb="FFFFFF66"/>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
      <fill>
        <patternFill>
          <bgColor rgb="FFFFFF66"/>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FFC000"/>
        </patternFill>
      </fill>
    </dxf>
    <dxf>
      <fill>
        <patternFill>
          <bgColor rgb="FFFF0000"/>
        </patternFill>
      </fill>
    </dxf>
    <dxf>
      <fill>
        <patternFill>
          <bgColor rgb="FFFFFF66"/>
        </patternFill>
      </fill>
    </dxf>
    <dxf>
      <fill>
        <patternFill>
          <bgColor rgb="FF00B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ont>
        <color auto="1"/>
      </font>
      <fill>
        <patternFill>
          <bgColor rgb="FF92D050"/>
        </patternFill>
      </fill>
    </dxf>
    <dxf>
      <fill>
        <patternFill>
          <bgColor rgb="FFFF0000"/>
        </patternFill>
      </fill>
    </dxf>
    <dxf>
      <fill>
        <patternFill>
          <bgColor rgb="FFFFFF66"/>
        </patternFill>
      </fill>
    </dxf>
    <dxf>
      <fill>
        <patternFill>
          <bgColor rgb="FF00B050"/>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C000"/>
        </patternFill>
      </fill>
    </dxf>
    <dxf>
      <fill>
        <patternFill>
          <bgColor rgb="FF00B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ont>
        <color auto="1"/>
      </font>
      <fill>
        <patternFill>
          <bgColor rgb="FF92D050"/>
        </patternFill>
      </fill>
    </dxf>
    <dxf>
      <fill>
        <patternFill>
          <bgColor rgb="FFFFFF66"/>
        </patternFill>
      </fill>
    </dxf>
    <dxf>
      <fill>
        <patternFill>
          <bgColor rgb="FFFF0000"/>
        </patternFill>
      </fill>
    </dxf>
    <dxf>
      <fill>
        <patternFill>
          <bgColor rgb="FFFFC000"/>
        </patternFill>
      </fill>
    </dxf>
    <dxf>
      <font>
        <color auto="1"/>
      </font>
      <fill>
        <patternFill>
          <bgColor rgb="FF92D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00B050"/>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0000"/>
        </patternFill>
      </fill>
    </dxf>
    <dxf>
      <fill>
        <patternFill>
          <bgColor rgb="FFFFFF66"/>
        </patternFill>
      </fill>
    </dxf>
    <dxf>
      <fill>
        <patternFill>
          <bgColor rgb="FFFFC000"/>
        </patternFill>
      </fill>
    </dxf>
    <dxf>
      <font>
        <color auto="1"/>
      </font>
      <fill>
        <patternFill>
          <bgColor rgb="FF92D050"/>
        </patternFill>
      </fill>
    </dxf>
    <dxf>
      <fill>
        <patternFill>
          <bgColor rgb="FFFF0000"/>
        </patternFill>
      </fill>
    </dxf>
    <dxf>
      <fill>
        <patternFill>
          <bgColor rgb="FF00B05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FFFF66"/>
        </patternFill>
      </fill>
    </dxf>
    <dxf>
      <fill>
        <patternFill>
          <bgColor rgb="FF00B050"/>
        </patternFill>
      </fill>
    </dxf>
    <dxf>
      <font>
        <color auto="1"/>
      </font>
      <fill>
        <patternFill>
          <bgColor rgb="FF92D050"/>
        </patternFill>
      </fill>
    </dxf>
    <dxf>
      <fill>
        <patternFill>
          <bgColor rgb="FFFF0000"/>
        </patternFill>
      </fill>
    </dxf>
    <dxf>
      <fill>
        <patternFill>
          <bgColor rgb="FFFFC000"/>
        </patternFill>
      </fill>
    </dxf>
    <dxf>
      <fill>
        <patternFill>
          <bgColor rgb="FFFFC000"/>
        </patternFill>
      </fill>
    </dxf>
    <dxf>
      <fill>
        <patternFill>
          <bgColor rgb="FFFF0000"/>
        </patternFill>
      </fill>
    </dxf>
    <dxf>
      <fill>
        <patternFill>
          <bgColor rgb="FF00B050"/>
        </patternFill>
      </fill>
    </dxf>
    <dxf>
      <fill>
        <patternFill>
          <bgColor rgb="FFFFFF66"/>
        </patternFill>
      </fill>
    </dxf>
    <dxf>
      <font>
        <color auto="1"/>
      </font>
      <fill>
        <patternFill>
          <bgColor rgb="FF92D050"/>
        </patternFill>
      </fill>
    </dxf>
    <dxf>
      <fill>
        <patternFill>
          <bgColor rgb="FF00B050"/>
        </patternFill>
      </fill>
    </dxf>
    <dxf>
      <font>
        <color auto="1"/>
      </font>
      <fill>
        <patternFill>
          <bgColor rgb="FF92D050"/>
        </patternFill>
      </fill>
    </dxf>
    <dxf>
      <fill>
        <patternFill>
          <bgColor rgb="FFFFC000"/>
        </patternFill>
      </fill>
    </dxf>
    <dxf>
      <fill>
        <patternFill>
          <bgColor rgb="FFFFFF66"/>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6.xml"/><Relationship Id="rId21" Type="http://schemas.openxmlformats.org/officeDocument/2006/relationships/externalLink" Target="externalLinks/externalLink11.xml"/><Relationship Id="rId42" Type="http://schemas.openxmlformats.org/officeDocument/2006/relationships/externalLink" Target="externalLinks/externalLink32.xml"/><Relationship Id="rId47" Type="http://schemas.openxmlformats.org/officeDocument/2006/relationships/externalLink" Target="externalLinks/externalLink37.xml"/><Relationship Id="rId63" Type="http://schemas.openxmlformats.org/officeDocument/2006/relationships/externalLink" Target="externalLinks/externalLink53.xml"/><Relationship Id="rId68" Type="http://schemas.openxmlformats.org/officeDocument/2006/relationships/externalLink" Target="externalLinks/externalLink58.xml"/><Relationship Id="rId84" Type="http://schemas.openxmlformats.org/officeDocument/2006/relationships/theme" Target="theme/theme1.xml"/><Relationship Id="rId89" Type="http://schemas.openxmlformats.org/officeDocument/2006/relationships/calcChain" Target="calcChain.xml"/><Relationship Id="rId16" Type="http://schemas.openxmlformats.org/officeDocument/2006/relationships/externalLink" Target="externalLinks/externalLink6.xml"/><Relationship Id="rId11" Type="http://schemas.openxmlformats.org/officeDocument/2006/relationships/externalLink" Target="externalLinks/externalLink1.xml"/><Relationship Id="rId32" Type="http://schemas.openxmlformats.org/officeDocument/2006/relationships/externalLink" Target="externalLinks/externalLink22.xml"/><Relationship Id="rId37" Type="http://schemas.openxmlformats.org/officeDocument/2006/relationships/externalLink" Target="externalLinks/externalLink27.xml"/><Relationship Id="rId53" Type="http://schemas.openxmlformats.org/officeDocument/2006/relationships/externalLink" Target="externalLinks/externalLink43.xml"/><Relationship Id="rId58" Type="http://schemas.openxmlformats.org/officeDocument/2006/relationships/externalLink" Target="externalLinks/externalLink48.xml"/><Relationship Id="rId74" Type="http://schemas.openxmlformats.org/officeDocument/2006/relationships/externalLink" Target="externalLinks/externalLink64.xml"/><Relationship Id="rId79" Type="http://schemas.openxmlformats.org/officeDocument/2006/relationships/externalLink" Target="externalLinks/externalLink69.xml"/><Relationship Id="rId5" Type="http://schemas.openxmlformats.org/officeDocument/2006/relationships/worksheet" Target="worksheets/sheet5.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externalLink" Target="externalLinks/externalLink25.xml"/><Relationship Id="rId43" Type="http://schemas.openxmlformats.org/officeDocument/2006/relationships/externalLink" Target="externalLinks/externalLink33.xml"/><Relationship Id="rId48" Type="http://schemas.openxmlformats.org/officeDocument/2006/relationships/externalLink" Target="externalLinks/externalLink38.xml"/><Relationship Id="rId56" Type="http://schemas.openxmlformats.org/officeDocument/2006/relationships/externalLink" Target="externalLinks/externalLink46.xml"/><Relationship Id="rId64" Type="http://schemas.openxmlformats.org/officeDocument/2006/relationships/externalLink" Target="externalLinks/externalLink54.xml"/><Relationship Id="rId69" Type="http://schemas.openxmlformats.org/officeDocument/2006/relationships/externalLink" Target="externalLinks/externalLink59.xml"/><Relationship Id="rId77" Type="http://schemas.openxmlformats.org/officeDocument/2006/relationships/externalLink" Target="externalLinks/externalLink67.xml"/><Relationship Id="rId8" Type="http://schemas.openxmlformats.org/officeDocument/2006/relationships/worksheet" Target="worksheets/sheet8.xml"/><Relationship Id="rId51" Type="http://schemas.openxmlformats.org/officeDocument/2006/relationships/externalLink" Target="externalLinks/externalLink41.xml"/><Relationship Id="rId72" Type="http://schemas.openxmlformats.org/officeDocument/2006/relationships/externalLink" Target="externalLinks/externalLink62.xml"/><Relationship Id="rId80" Type="http://schemas.openxmlformats.org/officeDocument/2006/relationships/externalLink" Target="externalLinks/externalLink70.xml"/><Relationship Id="rId85"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externalLink" Target="externalLinks/externalLink23.xml"/><Relationship Id="rId38" Type="http://schemas.openxmlformats.org/officeDocument/2006/relationships/externalLink" Target="externalLinks/externalLink28.xml"/><Relationship Id="rId46" Type="http://schemas.openxmlformats.org/officeDocument/2006/relationships/externalLink" Target="externalLinks/externalLink36.xml"/><Relationship Id="rId59" Type="http://schemas.openxmlformats.org/officeDocument/2006/relationships/externalLink" Target="externalLinks/externalLink49.xml"/><Relationship Id="rId67" Type="http://schemas.openxmlformats.org/officeDocument/2006/relationships/externalLink" Target="externalLinks/externalLink57.xml"/><Relationship Id="rId20" Type="http://schemas.openxmlformats.org/officeDocument/2006/relationships/externalLink" Target="externalLinks/externalLink10.xml"/><Relationship Id="rId41" Type="http://schemas.openxmlformats.org/officeDocument/2006/relationships/externalLink" Target="externalLinks/externalLink31.xml"/><Relationship Id="rId54" Type="http://schemas.openxmlformats.org/officeDocument/2006/relationships/externalLink" Target="externalLinks/externalLink44.xml"/><Relationship Id="rId62" Type="http://schemas.openxmlformats.org/officeDocument/2006/relationships/externalLink" Target="externalLinks/externalLink52.xml"/><Relationship Id="rId70" Type="http://schemas.openxmlformats.org/officeDocument/2006/relationships/externalLink" Target="externalLinks/externalLink60.xml"/><Relationship Id="rId75" Type="http://schemas.openxmlformats.org/officeDocument/2006/relationships/externalLink" Target="externalLinks/externalLink65.xml"/><Relationship Id="rId83" Type="http://schemas.openxmlformats.org/officeDocument/2006/relationships/pivotCacheDefinition" Target="pivotCache/pivotCacheDefinition1.xml"/><Relationship Id="rId88"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externalLink" Target="externalLinks/externalLink26.xml"/><Relationship Id="rId49" Type="http://schemas.openxmlformats.org/officeDocument/2006/relationships/externalLink" Target="externalLinks/externalLink39.xml"/><Relationship Id="rId57" Type="http://schemas.openxmlformats.org/officeDocument/2006/relationships/externalLink" Target="externalLinks/externalLink47.xml"/><Relationship Id="rId10" Type="http://schemas.openxmlformats.org/officeDocument/2006/relationships/worksheet" Target="worksheets/sheet10.xml"/><Relationship Id="rId31" Type="http://schemas.openxmlformats.org/officeDocument/2006/relationships/externalLink" Target="externalLinks/externalLink21.xml"/><Relationship Id="rId44" Type="http://schemas.openxmlformats.org/officeDocument/2006/relationships/externalLink" Target="externalLinks/externalLink34.xml"/><Relationship Id="rId52" Type="http://schemas.openxmlformats.org/officeDocument/2006/relationships/externalLink" Target="externalLinks/externalLink42.xml"/><Relationship Id="rId60" Type="http://schemas.openxmlformats.org/officeDocument/2006/relationships/externalLink" Target="externalLinks/externalLink50.xml"/><Relationship Id="rId65" Type="http://schemas.openxmlformats.org/officeDocument/2006/relationships/externalLink" Target="externalLinks/externalLink55.xml"/><Relationship Id="rId73" Type="http://schemas.openxmlformats.org/officeDocument/2006/relationships/externalLink" Target="externalLinks/externalLink63.xml"/><Relationship Id="rId78" Type="http://schemas.openxmlformats.org/officeDocument/2006/relationships/externalLink" Target="externalLinks/externalLink68.xml"/><Relationship Id="rId81" Type="http://schemas.openxmlformats.org/officeDocument/2006/relationships/externalLink" Target="externalLinks/externalLink71.xml"/><Relationship Id="rId86"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9" Type="http://schemas.openxmlformats.org/officeDocument/2006/relationships/externalLink" Target="externalLinks/externalLink29.xml"/><Relationship Id="rId34" Type="http://schemas.openxmlformats.org/officeDocument/2006/relationships/externalLink" Target="externalLinks/externalLink24.xml"/><Relationship Id="rId50" Type="http://schemas.openxmlformats.org/officeDocument/2006/relationships/externalLink" Target="externalLinks/externalLink40.xml"/><Relationship Id="rId55" Type="http://schemas.openxmlformats.org/officeDocument/2006/relationships/externalLink" Target="externalLinks/externalLink45.xml"/><Relationship Id="rId76" Type="http://schemas.openxmlformats.org/officeDocument/2006/relationships/externalLink" Target="externalLinks/externalLink66.xml"/><Relationship Id="rId7" Type="http://schemas.openxmlformats.org/officeDocument/2006/relationships/worksheet" Target="worksheets/sheet7.xml"/><Relationship Id="rId71" Type="http://schemas.openxmlformats.org/officeDocument/2006/relationships/externalLink" Target="externalLinks/externalLink61.xml"/><Relationship Id="rId2" Type="http://schemas.openxmlformats.org/officeDocument/2006/relationships/worksheet" Target="worksheets/sheet2.xml"/><Relationship Id="rId29" Type="http://schemas.openxmlformats.org/officeDocument/2006/relationships/externalLink" Target="externalLinks/externalLink19.xml"/><Relationship Id="rId24" Type="http://schemas.openxmlformats.org/officeDocument/2006/relationships/externalLink" Target="externalLinks/externalLink14.xml"/><Relationship Id="rId40" Type="http://schemas.openxmlformats.org/officeDocument/2006/relationships/externalLink" Target="externalLinks/externalLink30.xml"/><Relationship Id="rId45" Type="http://schemas.openxmlformats.org/officeDocument/2006/relationships/externalLink" Target="externalLinks/externalLink35.xml"/><Relationship Id="rId66" Type="http://schemas.openxmlformats.org/officeDocument/2006/relationships/externalLink" Target="externalLinks/externalLink56.xml"/><Relationship Id="rId87" Type="http://schemas.openxmlformats.org/officeDocument/2006/relationships/sheetMetadata" Target="metadata.xml"/><Relationship Id="rId61" Type="http://schemas.openxmlformats.org/officeDocument/2006/relationships/externalLink" Target="externalLinks/externalLink51.xml"/><Relationship Id="rId82" Type="http://schemas.openxmlformats.org/officeDocument/2006/relationships/externalLink" Target="externalLinks/externalLink72.xml"/><Relationship Id="rId19" Type="http://schemas.openxmlformats.org/officeDocument/2006/relationships/externalLink" Target="externalLinks/externalLink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40</xdr:col>
      <xdr:colOff>1035844</xdr:colOff>
      <xdr:row>1</xdr:row>
      <xdr:rowOff>57831</xdr:rowOff>
    </xdr:from>
    <xdr:to>
      <xdr:col>41</xdr:col>
      <xdr:colOff>680357</xdr:colOff>
      <xdr:row>2</xdr:row>
      <xdr:rowOff>255864</xdr:rowOff>
    </xdr:to>
    <xdr:pic>
      <xdr:nvPicPr>
        <xdr:cNvPr id="3" name="Imagen 8">
          <a:extLst>
            <a:ext uri="{FF2B5EF4-FFF2-40B4-BE49-F238E27FC236}">
              <a16:creationId xmlns:a16="http://schemas.microsoft.com/office/drawing/2014/main" id="{6A8C34B4-3F8A-44C5-836C-88E9B23868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72058" y="221117"/>
          <a:ext cx="882763" cy="402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147CC552-89A1-45B6-B1E0-926ACE5634D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APAS%20DE%20RIESGOS%20GENERAL/MR%20PROCESO%202023/PROCESO%20DE%20EVALUACION/OACI-MR-01%20CONTROL%20INTERNO.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MAN-MR-01%20MANTENIMIENTO%202022.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OAJ-MR-01%20JURIDICA%20%202022.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MAPAS%20DE%20RIESGOS%20GENERAL/MR%20PROCESO%202023/PROCESOS%20ESTRATEGICOS/GAC-MR-01%20GESTION%20INVESTIGACION%20E%20INN%202022.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FACT35/Downloads/PROCESOS%20ESTRATEGICOS/GER-MR-01%20DIRECCIONAMIENTO%202022.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FACT35/Downloads/PROCESOS%20ESTRATEGICOS/MAPA%20DE%20RIESGOS%20CALIDAD%20CON%20SUGERENCIA.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Users/FACT35/Downloads/PROCESOS%20MISIONALES/U-MR-0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FACT35/Downloads/PROCESOS%20ESTRATEGICOS/TH-MR-01%20TALENTO%20HUMANO%202022.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FACT35/Downloads/PROCESOS%20MISIONALES/ASS-MR-0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FACT35/Downloads/PROCESOS%20MISIONALES/ENF-MR-01.xlsx" TargetMode="External"/></Relationships>
</file>

<file path=xl/externalLinks/_rels/externalLink19.xml.rels><?xml version="1.0" encoding="UTF-8" standalone="yes"?>
<Relationships xmlns="http://schemas.openxmlformats.org/package/2006/relationships"><Relationship Id="rId1" Type="http://schemas.microsoft.com/office/2006/relationships/xlExternalLinkPath/xlPathMissing" Target="P166"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AF-MR-01%20FINANCIERA%202022%20V2.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FACT35/Downloads/PROCESOS%20MISIONALES/GQR-MR-01.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FACT35/Downloads/PROCESOS%20MISIONALES/SF-MR-01.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FACT35/Downloads/PROCESOS%20MISIONALES/SIAU-MR-01.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FACT35/Downloads/PROCESOS%20MISIONALES/UCI-MR-0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FACT35/Downloads/PROCESOS%20MISIONALES/UI-MR-0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FACT35/Downloads/PROCESOS%20MISIONALES/VSP-MR-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GESTIONR01/Documents/MAPAS%20DE%20RIESGOS%20GENERAL/MAPA%20DE%20RIESGOS%20CORRUPCI&#211;N%202023/CORRUPCION/RIESGO%20CORRUPCION%20CONSOLIDADO%202023.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GESTIONR01/Downloads/MAPA%20SARLAFT%202023.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GESTIONR01/Documents/MAPAS%20DE%20RIESGOS%20GENERAL/LAFT-PADM/MAPA%20SARLAFT%202023.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20DE%20EVALUACION\OACI-MR-01%20CONTROL%20INTERNO.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A-MR-01%20ALMACEN%202022%20V2.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AF-MR-01%20FINANCIERA%202022%20V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A-MR-01%20ALMACEN%202022%20V2.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C-MR-01%20CONTRATACION%20202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GAD-MR-01%20GESTION%20ADMINISTRATIVA%202022.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GD-MR-01%20GESTION%20DOCUMENTAL%202022.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GSIC-MR-01%20SISTEMAS%20-COMUNICACION%20202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IB-MR-01%20BIOMEDICA%202022.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INT-MR-01%20%20SERVICIOS%20APOYO%20%202022.xlsx"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MAN-MR-01%20MANTENIMIENTO%202022.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DE%20APOYO\OAJ-MR-01%20JURIDICA%20%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C-MR-01%20CONTRATACION%202022.xlsx"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E:\MAPAS%20DE%20RIESGOS%20GENERAL\MR%20PROCESO%202023\PROCESOS%20ESTRATEGICOS\GAC-MR-01%20GESTION%20INVESTIGACION%20E%20INN%202022.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FACT35\Downloads\PROCESOS%20ESTRATEGICOS\GER-MR-01%20DIRECCIONAMIENTO%20202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sers\FACT35\Downloads\PROCESOS%20ESTRATEGICOS\MAPA%20DE%20RIESGOS%20CALIDAD%20CON%20SUGERENCIA.xlsx"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sers\FACT35\Downloads\PROCESOS%20ESTRATEGICOS\TH-MR-01%20TALENTO%20HUMANO%202022.xlsx"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Users\FACT35\Downloads\PROCESOS%20MISIONALES\ASS-MR-0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Users\FACT35\Downloads\PROCESOS%20MISIONALES\ENF-MR-01.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2022\RIESGOS\MAPAS%20DE%20RIESGO\PROCESO\PROCESOS%20MISIONALES\UI-MR-01_.xlsx"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Users\FACT35\Downloads\PROCESOS%20MISIONALES\GQR-MR-01.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Users\FACT35\Downloads\PROCESOS%20MISIONALES\SF-MR-01.xlsx"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sers\FACT35\Downloads\PROCESOS%20MISIONALES\SIAU-MR-0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GAD-MR-01%20GESTION%20ADMINISTRATIVA%202022.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D:\2022\RIESGOS\MAPAS%20DE%20RIESGO\PROCESO\PROCESOS%20MISIONALES\UI-MR-01_.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Users\FACT35\Downloads\PROCESOS%20MISIONALES\UCI-MR-01.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C:\Users\FACT35\Downloads\PROCESOS%20MISIONALES\UI-MR-01.xlsx"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C:\Users\FACT35\Downloads\PROCESOS%20MISIONALES\U-MR-01.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C:\Users\FACT35\Downloads\PROCESOS%20MISIONALES\VSP-MR-01.xlsx"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C:\Users\GESTIONR01\Documents\MAPAS%20DE%20RIESGOS%20GENERAL\MAPA%20DE%20RIESGOS%20CORRUPCI&#211;N%202023\CORRUPCION\RIESGO%20CORRUPCION%20CONSOLIDADO%202023.xlsx"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C:\Users\DORISOL\Downloads\FORMATO%20SARLAFT-SICOF%20(1).xlsx"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E:\MAPAS%20DE%20RIESGOS%20GENERAL\SICOF\FORMATO%20SARLAFT-SICOF%201.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D:\Desktop\RIESGO%20SICOF%20CONSOLIDADO.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MISIONALES\RIESGOS%20CORRUPCION%20FARMACIA%20%20202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GD-MR-01%20GESTION%20DOCUMENTAL%202022.xlsx"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ESTRATEGICOS\RIESGOS%20CORRUPCION%20TALENTO%20HUMANO%202023.xlsx"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ESTRATEGICOS\RIESGOS%20CORRUPCION%20%20QHSE%202023.xlsx"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SISTEMAS%202023.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MANTENIMIENTO%202023.xlsx"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JURIDICA%202023.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GESTION%20DOCUMENTAL%202023.xlsx"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FINANCIERA%202023.xlsx"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CONTRATACION%202023.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BIOMEDICA%202023.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G:\MAPAS%20DE%20RIESGOS%20GENERAL\MAPA%20DE%20RIESGOS%20CORRUPCI&#211;N%202023\CORRUPCION\PROCESOS%20DE%20APOYO\RIESGOS%20CORRUPCION%20ALMACEN%20%202023.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GSIC-MR-01%20SISTEMAS%20-COMUNICACION%202022.xlsx"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D:\SARLAFT%20HOSPITAL%20TUNJA\OFICINA\SICOF%20-SALRAFT%20HUSRT%202023\MATRIZ%20RIESGO%20SARLAF-SICOF\FORMATO%20MAPA%20DE%20RIESGOS%20SICOF%20SARLAFT.xlsx"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D:\2022\RIESGOS\MAPAS%20DE%20RIESGO\CORRUPCION\RIESGOS%20CORRUPCION%20MANTENIMIENTO%202022.xlsx"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C:\Users\GESTIONR01\Downloads\MAPA%20SARLAFT%202023.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IB-MR-01%20BIOMEDICA%20202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MAPAS%20DE%20RIESGOS%20GENERAL/MR%20PROCESO%202023/PROCESOS%20DE%20APOYO/INT-MR-01%20%20SERVICIOS%20APOYO%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row r="11">
          <cell r="C11" t="str">
            <v xml:space="preserve">     Afectación menor a 10 SMLMV .</v>
          </cell>
        </row>
        <row r="221">
          <cell r="B221" t="str">
            <v>Criterios</v>
          </cell>
        </row>
        <row r="222">
          <cell r="B222" t="str">
            <v>Afectación Económica o presupuestal</v>
          </cell>
        </row>
        <row r="223">
          <cell r="B223" t="str">
            <v>Pérdida Reputacional</v>
          </cell>
          <cell r="F223" t="str">
            <v>❌</v>
          </cell>
        </row>
      </sheetData>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166"/>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EXTO"/>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sheetData sheetId="2">
        <row r="9">
          <cell r="N9">
            <v>0.4</v>
          </cell>
          <cell r="O9" t="str">
            <v>Mayor</v>
          </cell>
          <cell r="P9" t="str">
            <v>Mayor</v>
          </cell>
          <cell r="Q9">
            <v>0.8</v>
          </cell>
          <cell r="R9" t="str">
            <v>Alto</v>
          </cell>
          <cell r="S9">
            <v>1</v>
          </cell>
          <cell r="T9" t="str">
            <v xml:space="preserve">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 </v>
          </cell>
          <cell r="U9" t="str">
            <v>Probabilidad</v>
          </cell>
          <cell r="V9" t="str">
            <v>Preventivo</v>
          </cell>
          <cell r="W9" t="str">
            <v>Manual</v>
          </cell>
          <cell r="X9" t="str">
            <v>40%</v>
          </cell>
          <cell r="Y9" t="str">
            <v>Documentado</v>
          </cell>
          <cell r="Z9" t="str">
            <v>Continua</v>
          </cell>
          <cell r="AA9" t="str">
            <v>Con Registro</v>
          </cell>
          <cell r="AB9" t="str">
            <v>Plan Anual de auditoria OACI-F-02
Declaración de Conocimiento código de Ética de la Auditoria Interna  Anexo 1 de Código de Ética
Carta de representación de veracidad de la información OACI-F-06  
Formato OACI-F-15 Compromiso de confidencialidad del Auditor</v>
          </cell>
          <cell r="AC9">
            <v>0.24</v>
          </cell>
          <cell r="AD9" t="str">
            <v>Baja</v>
          </cell>
          <cell r="AE9">
            <v>0.24</v>
          </cell>
          <cell r="AF9" t="str">
            <v>Mayor</v>
          </cell>
          <cell r="AG9">
            <v>0.8</v>
          </cell>
          <cell r="AH9" t="str">
            <v>Alto</v>
          </cell>
          <cell r="AI9" t="str">
            <v>Alto</v>
          </cell>
          <cell r="AJ9" t="str">
            <v>Reducir (mitigar)</v>
          </cell>
          <cell r="AK9" t="str">
            <v xml:space="preserve">
Se validará  la suscripción  del la declaración de conocimiento código de Ética Auditoria Interna anexo 1 el cual debe hacer parte de los documentos de la Auditoria realizada a cada proceso</v>
          </cell>
          <cell r="AL9" t="str">
            <v>Asesor oficina de control interno</v>
          </cell>
          <cell r="AM9" t="str">
            <v>enero a diciembre de 2023</v>
          </cell>
          <cell r="AN9" t="str">
            <v>Cuatrimestral</v>
          </cell>
          <cell r="AO9" t="str">
            <v xml:space="preserve">Declaración del conocimiento codigo de etica </v>
          </cell>
          <cell r="AP9" t="str">
            <v>En curso</v>
          </cell>
        </row>
        <row r="10">
          <cell r="S10">
            <v>2</v>
          </cell>
          <cell r="T10" t="str">
            <v>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e Informe Fina de Auditorial OACI-F-16</v>
          </cell>
          <cell r="U10" t="str">
            <v>Probabilidad</v>
          </cell>
          <cell r="V10" t="str">
            <v>Preventivo</v>
          </cell>
          <cell r="W10" t="str">
            <v>Manual</v>
          </cell>
          <cell r="X10" t="str">
            <v>40%</v>
          </cell>
          <cell r="Y10" t="str">
            <v>Documentado</v>
          </cell>
          <cell r="Z10" t="str">
            <v>Continua</v>
          </cell>
          <cell r="AA10" t="str">
            <v>Con Registro</v>
          </cell>
          <cell r="AB10" t="str">
            <v>Plan de auditoria OACI-F-04
Informe final  de Auditoria OACI-F-16</v>
          </cell>
          <cell r="AC10">
            <v>0.14399999999999999</v>
          </cell>
          <cell r="AD10" t="str">
            <v>Muy Baja</v>
          </cell>
          <cell r="AE10">
            <v>0.14399999999999999</v>
          </cell>
          <cell r="AF10" t="str">
            <v>Mayor</v>
          </cell>
          <cell r="AG10">
            <v>0.8</v>
          </cell>
          <cell r="AH10" t="str">
            <v>Alto</v>
          </cell>
          <cell r="AK10" t="str">
            <v xml:space="preserve">
Se verificará coherencia entre los objetivos propuestas en el plan de auditoria ( OACI-F-04) y los informes preliminar y final presentado por el auditor</v>
          </cell>
          <cell r="AL10" t="str">
            <v>Asesor oficina de control interno</v>
          </cell>
          <cell r="AM10" t="str">
            <v>enero a diciembre de 2023</v>
          </cell>
          <cell r="AN10" t="str">
            <v>Cuatrimestral</v>
          </cell>
          <cell r="AO10" t="str">
            <v>Plan de auditoria OACI-F-04
Informe final  de Auditoria OACI-F-16</v>
          </cell>
          <cell r="AP10" t="str">
            <v>En curso</v>
          </cell>
        </row>
        <row r="11">
          <cell r="N11">
            <v>0.6</v>
          </cell>
          <cell r="O11" t="str">
            <v>Mayor</v>
          </cell>
          <cell r="P11" t="str">
            <v>Mayor</v>
          </cell>
          <cell r="Q11">
            <v>0.8</v>
          </cell>
          <cell r="R11" t="str">
            <v>Alto</v>
          </cell>
          <cell r="S11">
            <v>1</v>
          </cell>
          <cell r="T11" t="str">
            <v>El lider de almacén según la necesidad verifica el cumplimiento contractual frente a las especificaciones técnicas de los bienes e insumos a ingresar según lo establecido en el procedimiento  A-PR-01 Ingreso de Mercancias a través de facturas y certificaciones de recibido a satisfacción</v>
          </cell>
          <cell r="U11" t="str">
            <v>Probabilidad</v>
          </cell>
          <cell r="V11" t="str">
            <v>Preventivo</v>
          </cell>
          <cell r="W11" t="str">
            <v>Manual</v>
          </cell>
          <cell r="X11" t="str">
            <v>40%</v>
          </cell>
          <cell r="Y11" t="str">
            <v>Documentado</v>
          </cell>
          <cell r="Z11" t="str">
            <v>Continua</v>
          </cell>
          <cell r="AA11" t="str">
            <v>Con Registro</v>
          </cell>
          <cell r="AB11" t="str">
            <v>Factura, Certificación de recibido a satisfacción; informe mensual de ingreso y egresos a contabildad</v>
          </cell>
          <cell r="AC11">
            <v>0.36</v>
          </cell>
          <cell r="AD11" t="str">
            <v>Baja</v>
          </cell>
          <cell r="AE11">
            <v>0.36</v>
          </cell>
          <cell r="AF11" t="str">
            <v>Mayor</v>
          </cell>
          <cell r="AG11">
            <v>0.8</v>
          </cell>
          <cell r="AH11" t="str">
            <v>Alto</v>
          </cell>
          <cell r="AI11" t="str">
            <v>Alto</v>
          </cell>
          <cell r="AJ11" t="str">
            <v>Reducir (mitigar)</v>
          </cell>
          <cell r="AK11" t="str">
            <v xml:space="preserve">Verifica el cumplimiento contractual frente a las especificaciones técnicas de los bienes e insumos a ingresar </v>
          </cell>
          <cell r="AL11" t="str">
            <v xml:space="preserve"> Lider de almacén </v>
          </cell>
          <cell r="AM11" t="str">
            <v>enero a diciembre de 2023</v>
          </cell>
          <cell r="AN11" t="str">
            <v>Cuatrimestral</v>
          </cell>
          <cell r="AO11" t="str">
            <v xml:space="preserve">Certificación de recibido a satisfacción; </v>
          </cell>
          <cell r="AP11" t="str">
            <v>En curso</v>
          </cell>
        </row>
        <row r="12">
          <cell r="N12">
            <v>0.2</v>
          </cell>
          <cell r="O12" t="str">
            <v>Mayor</v>
          </cell>
          <cell r="P12" t="str">
            <v>Mayor</v>
          </cell>
          <cell r="Q12">
            <v>0.8</v>
          </cell>
          <cell r="R12" t="str">
            <v>Alto</v>
          </cell>
          <cell r="S12">
            <v>1</v>
          </cell>
          <cell r="T12" t="str">
            <v>El líder de Biomédica emite el estudio de conveniencia de acuerdo al tipo de contratación y según la necesidad del servicio, teniendo en cuenta lo establecido en resolución 173 de 2023 donde se adopta el manual de contratataciónn por acuerdo No.11 de 2019 en donde están los requisitos diligenciando el formato C-F-28 Estudio de conveniencia y oportunidad</v>
          </cell>
          <cell r="U12" t="str">
            <v>Probabilidad</v>
          </cell>
          <cell r="V12" t="str">
            <v>Preventivo</v>
          </cell>
          <cell r="W12" t="str">
            <v>Manual</v>
          </cell>
          <cell r="X12" t="str">
            <v>40%</v>
          </cell>
          <cell r="Y12" t="str">
            <v>Documentado</v>
          </cell>
          <cell r="Z12" t="str">
            <v>Continua</v>
          </cell>
          <cell r="AA12" t="str">
            <v>Con Registro</v>
          </cell>
          <cell r="AB12" t="str">
            <v>C-F-28 Estudio conveniencia y oportunidad,  Anexo  Especificaciones Técnicas</v>
          </cell>
          <cell r="AC12">
            <v>0.12</v>
          </cell>
          <cell r="AD12" t="str">
            <v>Muy Baja</v>
          </cell>
          <cell r="AE12">
            <v>0.12</v>
          </cell>
          <cell r="AF12" t="str">
            <v>Mayor</v>
          </cell>
          <cell r="AG12">
            <v>0.8</v>
          </cell>
          <cell r="AH12" t="str">
            <v>Alto</v>
          </cell>
          <cell r="AI12" t="str">
            <v>Alto</v>
          </cell>
          <cell r="AJ12" t="str">
            <v>Reducir (mitigar)</v>
          </cell>
          <cell r="AK12" t="str">
            <v xml:space="preserve">Realizar aplicación  Anexo técnico 
Especificaciones Técnicas y Servicios Posventa de compra de equipos </v>
          </cell>
          <cell r="AL12" t="str">
            <v>Coordinador Biomedica</v>
          </cell>
          <cell r="AM12" t="str">
            <v>Enero a Diciembre de 2023</v>
          </cell>
          <cell r="AN12" t="str">
            <v>Cuatrimestral</v>
          </cell>
          <cell r="AO12" t="str">
            <v>Anexo tecnico en estudio previos y concepto técnico</v>
          </cell>
          <cell r="AP12" t="str">
            <v>En curso</v>
          </cell>
        </row>
        <row r="13">
          <cell r="S13">
            <v>2</v>
          </cell>
          <cell r="T13" t="str">
            <v>El líder de Biomédica, basado en la oferta de tecnologías del mercado realiza el análisis de especificaciones técnicas conforme a la necesidad del Hospital evaluando su pertinencia, por medio del  Anexo técnico,   Especificaciones Técnicas y Servicios Posventa, analizadas a través del formato C-F-31 Evaluación Técnica Definitiva.</v>
          </cell>
          <cell r="U13" t="str">
            <v>Probabilidad</v>
          </cell>
          <cell r="V13" t="str">
            <v>Preventivo</v>
          </cell>
          <cell r="W13" t="str">
            <v>Manual</v>
          </cell>
          <cell r="X13" t="str">
            <v>40%</v>
          </cell>
          <cell r="Y13" t="str">
            <v>Documentado</v>
          </cell>
          <cell r="Z13" t="str">
            <v>Continua</v>
          </cell>
          <cell r="AA13" t="str">
            <v>Con Registro</v>
          </cell>
          <cell r="AB13" t="str">
            <v xml:space="preserve">Formato C-F-31 Evaluación Técnica Definitiva, contrato, anexo técnico, especificaciones técnicas y servicios posventa. </v>
          </cell>
          <cell r="AC13">
            <v>7.1999999999999995E-2</v>
          </cell>
          <cell r="AD13" t="str">
            <v>Muy Baja</v>
          </cell>
          <cell r="AE13">
            <v>7.1999999999999995E-2</v>
          </cell>
          <cell r="AF13" t="str">
            <v>Mayor</v>
          </cell>
          <cell r="AG13">
            <v>0.8</v>
          </cell>
          <cell r="AH13" t="str">
            <v>Alto</v>
          </cell>
        </row>
        <row r="14">
          <cell r="S14">
            <v>3</v>
          </cell>
          <cell r="T14" t="str">
            <v>El líder de Biómedica conforme a la necesidad verifica el cumplimiento de las especificaciones técnicas de los equipos de acuerdo a la pertinencia y efectividad de la tecnología solicitada conforme a lo establecido en el procedimiento IB-PR-09 Análisis de Ingreso de nuevas Tecnologías mediante el formato IB-F-01 Proceso de validación de ingreso de Activos relacionados con equipos biomédicos</v>
          </cell>
          <cell r="U14" t="str">
            <v>Probabilidad</v>
          </cell>
          <cell r="V14" t="str">
            <v>Preventivo</v>
          </cell>
          <cell r="W14" t="str">
            <v>Manual</v>
          </cell>
          <cell r="X14" t="str">
            <v>40%</v>
          </cell>
          <cell r="Y14" t="str">
            <v>Documentado</v>
          </cell>
          <cell r="Z14" t="str">
            <v>Continua</v>
          </cell>
          <cell r="AA14" t="str">
            <v>Con Registro</v>
          </cell>
          <cell r="AB14" t="str">
            <v>IB-F-01 Formato Proceso de validación de ingreso de Activos relacionado con equipos Biomédicos
Acta de recibo del equipo a satisfacción</v>
          </cell>
          <cell r="AC14">
            <v>4.3199999999999995E-2</v>
          </cell>
          <cell r="AD14" t="str">
            <v>Muy Baja</v>
          </cell>
          <cell r="AE14">
            <v>4.3199999999999995E-2</v>
          </cell>
          <cell r="AF14" t="str">
            <v>Mayor</v>
          </cell>
          <cell r="AG14">
            <v>0.8</v>
          </cell>
          <cell r="AH14" t="str">
            <v>Alto</v>
          </cell>
        </row>
        <row r="15">
          <cell r="N15">
            <v>0.6</v>
          </cell>
          <cell r="O15" t="str">
            <v>Catastrófico</v>
          </cell>
          <cell r="P15" t="str">
            <v>Catastrófico</v>
          </cell>
          <cell r="Q15">
            <v>1</v>
          </cell>
          <cell r="R15" t="str">
            <v>Extremo</v>
          </cell>
          <cell r="S15">
            <v>1</v>
          </cell>
          <cell r="T15" t="str">
            <v xml:space="preserve">El coordinador de contratación según necesidad da aplición a los descrito en resolución 173 de 2023 donde se adopta el manual de contratataciónn por acuerdo No.11 de 2019, según cada modalidad de selección contractual, frente a los requisitos allí señalados para la selección de contratistas.  </v>
          </cell>
          <cell r="U15" t="str">
            <v>Probabilidad</v>
          </cell>
          <cell r="V15" t="str">
            <v>Preventivo</v>
          </cell>
          <cell r="W15" t="str">
            <v>Manual</v>
          </cell>
          <cell r="X15" t="str">
            <v>40%</v>
          </cell>
          <cell r="Y15" t="str">
            <v>Documentado</v>
          </cell>
          <cell r="Z15" t="str">
            <v>Continua</v>
          </cell>
          <cell r="AA15" t="str">
            <v>Con Registro</v>
          </cell>
          <cell r="AB15" t="str">
            <v>Relación de contratos suscritos en el periodo evaluado, Publicación en el SECOP y pagina web, evaluación del contratista, respuesta a observaciones, acta de cierre del proceso, propuesta oferente, estudios previos y demas soportes asociados a la etapa precontractual. C-F-31, C-F-29, TH- F-68</v>
          </cell>
          <cell r="AC15">
            <v>0.36</v>
          </cell>
          <cell r="AD15" t="str">
            <v>Baja</v>
          </cell>
          <cell r="AE15">
            <v>0.36</v>
          </cell>
          <cell r="AF15" t="str">
            <v>Catastrófico</v>
          </cell>
          <cell r="AG15">
            <v>1</v>
          </cell>
          <cell r="AH15" t="str">
            <v>Extremo</v>
          </cell>
          <cell r="AI15" t="str">
            <v>Extremo</v>
          </cell>
          <cell r="AJ15" t="str">
            <v>Reducir (mitigar)</v>
          </cell>
          <cell r="AK15" t="str">
            <v xml:space="preserve">Verificar la aplicación del manua de contratación a cada modalidad de contratación </v>
          </cell>
          <cell r="AL15" t="str">
            <v>Coordinador de Contratación</v>
          </cell>
          <cell r="AM15" t="str">
            <v>Enero a Diciembre de 2023</v>
          </cell>
          <cell r="AN15" t="str">
            <v>Cuatrimestral</v>
          </cell>
          <cell r="AO15" t="str">
            <v>Evaluación del contratista o proveedor</v>
          </cell>
          <cell r="AP15" t="str">
            <v>En curso</v>
          </cell>
        </row>
        <row r="16">
          <cell r="S16">
            <v>2</v>
          </cell>
          <cell r="T16" t="str">
            <v>La secretaria tecnica del comité de contratacion según necesidad, Para el caso de convocatoria pública, documentara a traves de actas, el estudio del proceso y la selección del contratista</v>
          </cell>
          <cell r="U16" t="str">
            <v>Probabilidad</v>
          </cell>
          <cell r="V16" t="str">
            <v>Preventivo</v>
          </cell>
          <cell r="W16" t="str">
            <v>Manual</v>
          </cell>
          <cell r="X16" t="str">
            <v>40%</v>
          </cell>
          <cell r="Y16" t="str">
            <v>Documentado</v>
          </cell>
          <cell r="Z16" t="str">
            <v>Continua</v>
          </cell>
          <cell r="AA16" t="str">
            <v>Con Registro</v>
          </cell>
          <cell r="AB16" t="str">
            <v>Actas de comité de contratación realizadas en el periodo evalluado</v>
          </cell>
          <cell r="AC16">
            <v>0.216</v>
          </cell>
          <cell r="AD16" t="str">
            <v>Baja</v>
          </cell>
          <cell r="AE16">
            <v>0.216</v>
          </cell>
          <cell r="AF16" t="str">
            <v>Catastrófico</v>
          </cell>
          <cell r="AG16">
            <v>1</v>
          </cell>
          <cell r="AH16" t="str">
            <v>Extremo</v>
          </cell>
        </row>
        <row r="17">
          <cell r="N17">
            <v>0.6</v>
          </cell>
          <cell r="O17" t="str">
            <v>Catastrófico</v>
          </cell>
          <cell r="P17" t="str">
            <v>Catastrófico</v>
          </cell>
          <cell r="Q17">
            <v>1</v>
          </cell>
          <cell r="R17" t="str">
            <v>Extremo</v>
          </cell>
          <cell r="S17">
            <v>1</v>
          </cell>
          <cell r="T17" t="str">
            <v>El supervisor o interventor del proceso revisa y avala cada uno de los elementos que ingresan a la entidad, con el fin de que cumplan con criterios de calidad, de igual forma hace seguimiento a las actividades que realizan los contratistas, conforme al objeto contractual  dando cumplimiento estricto al  Manual de supervisión e interventoria.</v>
          </cell>
          <cell r="U17" t="str">
            <v>Probabilidad</v>
          </cell>
          <cell r="V17" t="str">
            <v>Preventivo</v>
          </cell>
          <cell r="W17" t="str">
            <v>Manual</v>
          </cell>
          <cell r="X17" t="str">
            <v>40%</v>
          </cell>
          <cell r="Y17" t="str">
            <v>Documentado</v>
          </cell>
          <cell r="Z17" t="str">
            <v>Continua</v>
          </cell>
          <cell r="AA17" t="str">
            <v>Con Registro</v>
          </cell>
          <cell r="AB17" t="str">
            <v>Listado de contratos, Informes de supervisión, documentos de ejecución del contrato.</v>
          </cell>
          <cell r="AC17">
            <v>0.36</v>
          </cell>
          <cell r="AD17" t="str">
            <v>Baja</v>
          </cell>
          <cell r="AE17">
            <v>0.36</v>
          </cell>
          <cell r="AF17" t="str">
            <v>Catastrófico</v>
          </cell>
          <cell r="AG17">
            <v>1</v>
          </cell>
          <cell r="AH17" t="str">
            <v>Extremo</v>
          </cell>
          <cell r="AI17" t="str">
            <v>Extremo</v>
          </cell>
          <cell r="AJ17" t="str">
            <v>Reducir (mitigar)</v>
          </cell>
          <cell r="AK17" t="str">
            <v xml:space="preserve">Verificar que  los elementos que ingresan  a la entidad cumplan con criterios de calidad </v>
          </cell>
          <cell r="AL17" t="str">
            <v>Supervisor de contrato</v>
          </cell>
          <cell r="AM17" t="str">
            <v>Enero a Diciembre de 2023</v>
          </cell>
          <cell r="AN17" t="str">
            <v>Cuatrimestral</v>
          </cell>
          <cell r="AO17" t="str">
            <v xml:space="preserve">Informes de supervisión, </v>
          </cell>
          <cell r="AP17" t="str">
            <v>En curso</v>
          </cell>
        </row>
        <row r="18">
          <cell r="E18" t="str">
            <v>Interes en favorecer a algún proveedor con el fin de obtener beneficio a nombre propio.</v>
          </cell>
          <cell r="I18" t="str">
            <v>Usuarios, productos y practicas , organizacionales</v>
          </cell>
          <cell r="L18">
            <v>10950</v>
          </cell>
          <cell r="N18">
            <v>1</v>
          </cell>
          <cell r="O18" t="str">
            <v>Catastrófico</v>
          </cell>
          <cell r="P18" t="str">
            <v>Catastrófico</v>
          </cell>
          <cell r="Q18">
            <v>1</v>
          </cell>
          <cell r="R18" t="str">
            <v>Extremo</v>
          </cell>
          <cell r="S18">
            <v>1</v>
          </cell>
          <cell r="T18" t="str">
            <v xml:space="preserve">El tesorero mensualmente aplica lo establecido en el Procedimiento AF-PR-36 liquidación y Giro de Cuentas a fin de realizar la priorización de pagos, conforme a la llegada de las facturas y a los plazos de pago.
Resolución 048 de 2021 </v>
          </cell>
          <cell r="U18" t="str">
            <v>Probabilidad</v>
          </cell>
          <cell r="V18" t="str">
            <v>Preventivo</v>
          </cell>
          <cell r="W18" t="str">
            <v>Manual</v>
          </cell>
          <cell r="X18" t="str">
            <v>40%</v>
          </cell>
          <cell r="Y18" t="str">
            <v>Documentado</v>
          </cell>
          <cell r="Z18" t="str">
            <v>Continua</v>
          </cell>
          <cell r="AA18" t="str">
            <v>Con Registro</v>
          </cell>
          <cell r="AB18" t="str">
            <v>Informe segumiento plan financiero de cuentas por pagar.</v>
          </cell>
          <cell r="AC18">
            <v>0.6</v>
          </cell>
          <cell r="AD18" t="str">
            <v>Media</v>
          </cell>
          <cell r="AE18">
            <v>0.6</v>
          </cell>
          <cell r="AF18" t="str">
            <v>Catastrófico</v>
          </cell>
          <cell r="AG18">
            <v>1</v>
          </cell>
          <cell r="AH18" t="str">
            <v>Extremo</v>
          </cell>
          <cell r="AI18" t="str">
            <v>Extremo</v>
          </cell>
          <cell r="AJ18" t="str">
            <v>Reducir (mitigar)</v>
          </cell>
          <cell r="AK18" t="str">
            <v>Realizar seguimiento a la antigüedad de cuentas por pagar según lo definido en Procedimiento AF-PR-36 Liquidación y giro de cuentas</v>
          </cell>
          <cell r="AL18" t="str">
            <v>Tesoreria</v>
          </cell>
          <cell r="AM18" t="str">
            <v>Enero a Diciembre de 2023</v>
          </cell>
          <cell r="AN18" t="str">
            <v>Cuatrimestral</v>
          </cell>
          <cell r="AO18" t="str">
            <v xml:space="preserve"> Informe segumiento de cuentas por pagar.</v>
          </cell>
          <cell r="AP18" t="str">
            <v>En curso</v>
          </cell>
        </row>
        <row r="19">
          <cell r="N19" t="e">
            <v>#REF!</v>
          </cell>
          <cell r="O19" t="str">
            <v>Catastrófico</v>
          </cell>
          <cell r="P19" t="str">
            <v>Catastrófico</v>
          </cell>
          <cell r="Q19">
            <v>1</v>
          </cell>
          <cell r="R19" t="str">
            <v>Extremo</v>
          </cell>
          <cell r="S19">
            <v>1</v>
          </cell>
          <cell r="T19" t="str">
            <v xml:space="preserve">El Coordinador del Proceso, Auditores (Externo y de la ESE) y Técnico de Cuentas Médicas, según necesidad levantan acta de reunión de análisis conjunto con las ERP con las cuales existen glosas reiteardas  según lo establecido en el procedimiento AM-PR-03 Acta de levantamiento y/o aceptación de glosas y devoluciones, medido a través del indicador 546 Aceptación de glosa de la vigencia con una meta establecida &lt;=4% sobre la facturación neta de la vigencia </v>
          </cell>
          <cell r="U19" t="str">
            <v>Probabilidad</v>
          </cell>
          <cell r="V19" t="str">
            <v>Detectivo</v>
          </cell>
          <cell r="W19" t="str">
            <v>Manual</v>
          </cell>
          <cell r="X19" t="str">
            <v>30%</v>
          </cell>
          <cell r="Y19" t="str">
            <v>Documentado</v>
          </cell>
          <cell r="Z19" t="str">
            <v>Continua</v>
          </cell>
          <cell r="AA19" t="str">
            <v>Con Registro</v>
          </cell>
          <cell r="AB19" t="str">
            <v>AM-F-02 acta de levantamiento de glosa, indicador mensual 546 Aceptación de glosa de la vigencia,  Informe trimestral de análiisis de aceptación de glosa, notas crédito mensual.</v>
          </cell>
          <cell r="AC19">
            <v>0.3</v>
          </cell>
          <cell r="AD19" t="str">
            <v>Baja</v>
          </cell>
          <cell r="AE19">
            <v>0.3</v>
          </cell>
          <cell r="AF19" t="str">
            <v>Catastrófico</v>
          </cell>
          <cell r="AG19">
            <v>1</v>
          </cell>
          <cell r="AH19" t="str">
            <v>Extremo</v>
          </cell>
          <cell r="AI19" t="str">
            <v>Extremo</v>
          </cell>
          <cell r="AJ19" t="str">
            <v>Reducir (mitigar)</v>
          </cell>
          <cell r="AK19" t="str">
            <v>Dar seguimiento al indicador mensual 546 Aceptación de glosa de la vigencia.</v>
          </cell>
          <cell r="AL19" t="str">
            <v>Auditoria de cuentas medicas</v>
          </cell>
          <cell r="AM19" t="str">
            <v>Enero a Diciembre de 2023</v>
          </cell>
          <cell r="AN19" t="str">
            <v>Cuatrimestral</v>
          </cell>
          <cell r="AO19" t="str">
            <v>indicador  546 Aceptación de glosa de la vigencia.</v>
          </cell>
          <cell r="AP19" t="str">
            <v>En curso</v>
          </cell>
        </row>
        <row r="20">
          <cell r="N20" t="e">
            <v>#REF!</v>
          </cell>
          <cell r="O20" t="str">
            <v>Catastrófico</v>
          </cell>
          <cell r="P20" t="str">
            <v>Catastrófico</v>
          </cell>
          <cell r="Q20">
            <v>1</v>
          </cell>
          <cell r="R20" t="str">
            <v>Extremo</v>
          </cell>
          <cell r="S20">
            <v>1</v>
          </cell>
          <cell r="T20" t="str">
            <v>El Analista principal diariamente verifica que los egresos generados esten efectivamente facturados, de acuerdo a lo establecido en el procedimiento F-PR-15 Audtoría Administrativa, a través del formato F-F-17 Control de evidencias por facturación revisada</v>
          </cell>
          <cell r="U20" t="str">
            <v>Probabilidad</v>
          </cell>
          <cell r="V20" t="str">
            <v>Preventivo</v>
          </cell>
          <cell r="W20" t="str">
            <v>Manual</v>
          </cell>
          <cell r="X20" t="str">
            <v>40%</v>
          </cell>
          <cell r="Y20" t="str">
            <v>Sin Documentar</v>
          </cell>
          <cell r="Z20" t="str">
            <v>Continua</v>
          </cell>
          <cell r="AA20" t="str">
            <v>Con Registro</v>
          </cell>
          <cell r="AB20" t="str">
            <v xml:space="preserve">Formato F-F-17  Control de evidencias por facturación revisada. (consolida en una bases de datos).
Informe mensual Socialización de inconsistencias encontradas y planes de mejora a implementar.
</v>
          </cell>
          <cell r="AC20">
            <v>0.24</v>
          </cell>
          <cell r="AD20" t="str">
            <v>Baja</v>
          </cell>
          <cell r="AE20">
            <v>0.24</v>
          </cell>
          <cell r="AF20" t="str">
            <v>Catastrófico</v>
          </cell>
          <cell r="AG20">
            <v>1</v>
          </cell>
          <cell r="AH20" t="str">
            <v>Extremo</v>
          </cell>
          <cell r="AI20" t="str">
            <v>Extremo</v>
          </cell>
          <cell r="AJ20" t="str">
            <v>Reducir (mitigar)</v>
          </cell>
          <cell r="AK20" t="str">
            <v>Dar seguimiento y trazabilidad a las inconsistencias encontradas en la facturación</v>
          </cell>
          <cell r="AL20" t="str">
            <v>Lider de Facturación</v>
          </cell>
          <cell r="AM20" t="str">
            <v>Enero a Diciembre de 2023</v>
          </cell>
          <cell r="AN20" t="str">
            <v>Cuatrimestral</v>
          </cell>
          <cell r="AO20" t="str">
            <v xml:space="preserve">Informe mensual Socialización de inconsistencias encontradas </v>
          </cell>
          <cell r="AP20" t="str">
            <v>En curso</v>
          </cell>
        </row>
        <row r="21">
          <cell r="N21" t="e">
            <v>#REF!</v>
          </cell>
          <cell r="O21" t="str">
            <v>Mayor</v>
          </cell>
          <cell r="P21" t="str">
            <v>Mayor</v>
          </cell>
          <cell r="Q21">
            <v>0.8</v>
          </cell>
          <cell r="R21" t="str">
            <v>Alto</v>
          </cell>
          <cell r="S21">
            <v>1</v>
          </cell>
          <cell r="T21" t="str">
            <v xml:space="preserve">El líder de cartera y técnico de cartera dan el trámite respectivo para el proceso administrativo de cobro según sea el caso (persuasivo, prejurídico y jurídico) y según necesidad conforme lo establece el Procedimiento CAR-PR-12 Proceso de Cobro y Procedimiento CAR-PR-06 Recuado Pagares </v>
          </cell>
          <cell r="U21" t="str">
            <v>Probabilidad</v>
          </cell>
          <cell r="V21" t="str">
            <v>Preventivo</v>
          </cell>
          <cell r="W21" t="str">
            <v>Manual</v>
          </cell>
          <cell r="X21" t="str">
            <v>40%</v>
          </cell>
          <cell r="Y21" t="str">
            <v>Documentado</v>
          </cell>
          <cell r="Z21" t="str">
            <v>Continua</v>
          </cell>
          <cell r="AA21" t="str">
            <v>Con Registro</v>
          </cell>
          <cell r="AB21" t="str">
            <v>Base de datos Pagares, Informe mensual de cartera, informe trimestral de estado de cartera (Pagares), Acta comité.</v>
          </cell>
          <cell r="AC21">
            <v>0.24</v>
          </cell>
          <cell r="AD21" t="str">
            <v>Baja</v>
          </cell>
          <cell r="AE21">
            <v>0.24</v>
          </cell>
          <cell r="AF21" t="str">
            <v>Mayor</v>
          </cell>
          <cell r="AG21">
            <v>0.8</v>
          </cell>
          <cell r="AH21" t="str">
            <v>Alto</v>
          </cell>
          <cell r="AI21" t="str">
            <v>Alto</v>
          </cell>
          <cell r="AJ21" t="str">
            <v>Reducir (mitigar)</v>
          </cell>
          <cell r="AK21" t="str">
            <v xml:space="preserve">Dar seguimiento al proceso de cobro (persuasivo, prejurídico y jurídico) </v>
          </cell>
          <cell r="AL21" t="str">
            <v>Lider de cartera</v>
          </cell>
          <cell r="AM21" t="str">
            <v>Enero a Diciembre de 2023</v>
          </cell>
          <cell r="AN21" t="str">
            <v>Cuatrimestral</v>
          </cell>
          <cell r="AO21" t="str">
            <v xml:space="preserve">informe trimestral de estado de cartera (Pagares), </v>
          </cell>
          <cell r="AP21" t="str">
            <v>En curso</v>
          </cell>
        </row>
        <row r="22">
          <cell r="E22" t="str">
            <v>* Falta de compromiso e identidad del personal que labora en archivo central y de gestión, frente  a  la responsabilidad del manejo de la información.</v>
          </cell>
          <cell r="I22" t="str">
            <v>Usuarios, productos y practicas , organizacionales</v>
          </cell>
          <cell r="L22">
            <v>365</v>
          </cell>
          <cell r="N22">
            <v>0.6</v>
          </cell>
          <cell r="O22" t="str">
            <v>Catastrófico</v>
          </cell>
          <cell r="P22" t="str">
            <v>Catastrófico</v>
          </cell>
          <cell r="Q22">
            <v>1</v>
          </cell>
          <cell r="R22" t="str">
            <v>Extremo</v>
          </cell>
          <cell r="S22">
            <v>1</v>
          </cell>
          <cell r="T22" t="str">
            <v>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y el Formato GD-F-20 Préstamo de Documentos en archivos de gestión</v>
          </cell>
          <cell r="U22" t="str">
            <v>Probabilidad</v>
          </cell>
          <cell r="V22" t="str">
            <v>Preventivo</v>
          </cell>
          <cell r="W22" t="str">
            <v>Manual</v>
          </cell>
          <cell r="X22" t="str">
            <v>40%</v>
          </cell>
          <cell r="Y22" t="str">
            <v>Documentado</v>
          </cell>
          <cell r="Z22" t="str">
            <v>Continua</v>
          </cell>
          <cell r="AA22" t="str">
            <v>Con Registro</v>
          </cell>
          <cell r="AB22" t="str">
            <v>Diligenciamiento del formato GD- F-01 de control consulta y préstamos de documentos de archivo
Informe mensual del lider del proceso de gestion documental.
Formato  Prestamo Documentos Archivo de Gestión GD-F-20</v>
          </cell>
          <cell r="AC22">
            <v>0.24</v>
          </cell>
          <cell r="AD22" t="str">
            <v>Baja</v>
          </cell>
          <cell r="AE22">
            <v>0.36</v>
          </cell>
          <cell r="AF22" t="str">
            <v>Catastrófico</v>
          </cell>
          <cell r="AG22">
            <v>1</v>
          </cell>
          <cell r="AH22" t="str">
            <v>Extremo</v>
          </cell>
          <cell r="AI22" t="str">
            <v>Extremo</v>
          </cell>
          <cell r="AJ22" t="str">
            <v>Reducir (mitigar)</v>
          </cell>
          <cell r="AK22" t="str">
            <v>Verificar que se cumplan los tiempos estipulados para el prestamo de documentos</v>
          </cell>
          <cell r="AL22" t="str">
            <v>Coordinador de Gestión Documental y Líder de Archivo de Historia Clínica</v>
          </cell>
          <cell r="AM22" t="str">
            <v>Enero a Diciembre de 2023</v>
          </cell>
          <cell r="AN22" t="str">
            <v>Cuatrimestral</v>
          </cell>
          <cell r="AO22" t="str">
            <v>Formato  Prestamo Documentos Archivo de Gestión GD-F-20
AHC-F-06 Registro Relación solicitud y entrega de copias de Historia Clínica</v>
          </cell>
          <cell r="AP22" t="str">
            <v>En curso</v>
          </cell>
        </row>
        <row r="23">
          <cell r="S23">
            <v>2</v>
          </cell>
          <cell r="T23" t="str">
            <v>El personal de HC verifica la solicitud y ejecuta los pasos a seguir para el préstamo y consulta de historias clíncias mediante el procedimiento AHC-PR-04.</v>
          </cell>
          <cell r="U23" t="str">
            <v>Probabilidad</v>
          </cell>
          <cell r="V23" t="str">
            <v>Preventivo</v>
          </cell>
          <cell r="W23" t="str">
            <v>Manual</v>
          </cell>
          <cell r="X23" t="str">
            <v>40%</v>
          </cell>
          <cell r="Y23" t="str">
            <v>Documentado</v>
          </cell>
          <cell r="Z23" t="str">
            <v>continua</v>
          </cell>
          <cell r="AA23" t="str">
            <v>Con Registro</v>
          </cell>
          <cell r="AB23" t="str">
            <v xml:space="preserve">Diligenciamiento de formato AHC-F-06 Registro Relación solicitud y entrega de copias de Historia Clínica
</v>
          </cell>
          <cell r="AC23">
            <v>0.24</v>
          </cell>
          <cell r="AD23" t="str">
            <v>Baja</v>
          </cell>
          <cell r="AE23">
            <v>0.216</v>
          </cell>
          <cell r="AF23" t="str">
            <v>Catastrófico</v>
          </cell>
          <cell r="AG23">
            <v>1</v>
          </cell>
          <cell r="AH23" t="str">
            <v>Extremo</v>
          </cell>
        </row>
        <row r="24">
          <cell r="E24" t="str">
            <v>No seguimiento  efectivo de los procesos  judiciales</v>
          </cell>
          <cell r="I24" t="str">
            <v>Ejecucion y Administracion de procesos</v>
          </cell>
          <cell r="L24">
            <v>24</v>
          </cell>
          <cell r="M24" t="str">
            <v>Baja</v>
          </cell>
          <cell r="N24">
            <v>0.4</v>
          </cell>
          <cell r="O24" t="str">
            <v>Mayor</v>
          </cell>
          <cell r="P24" t="str">
            <v>Mayor</v>
          </cell>
          <cell r="Q24">
            <v>0.8</v>
          </cell>
          <cell r="R24" t="str">
            <v>Alto</v>
          </cell>
          <cell r="S24">
            <v>1</v>
          </cell>
          <cell r="T24" t="str">
            <v>Los abogados de la oficina jurídica realizan seguimiento diario a los procesos judiciales frente a términos para defensa técnica y a la trazabilidad de los mismos conforme a lo establecido en el procedimiento OAJ-PR-05 Mediante matriz general de proceso OAJ-F-18</v>
          </cell>
          <cell r="U24" t="str">
            <v>Probabilidad</v>
          </cell>
          <cell r="V24" t="str">
            <v>Preventivo</v>
          </cell>
          <cell r="W24" t="str">
            <v>Manual</v>
          </cell>
          <cell r="X24" t="str">
            <v>40%</v>
          </cell>
          <cell r="Y24" t="str">
            <v>Documentado</v>
          </cell>
          <cell r="Z24" t="str">
            <v>Continua</v>
          </cell>
          <cell r="AA24" t="str">
            <v>Con Registro</v>
          </cell>
          <cell r="AB24" t="str">
            <v xml:space="preserve">OAJ-F-18 Matriz General de procesos, Informe trimestral al Comité de Conciliación por parte de la secretario técnica
 </v>
          </cell>
          <cell r="AC24">
            <v>0.24</v>
          </cell>
          <cell r="AD24" t="str">
            <v>Baja</v>
          </cell>
          <cell r="AE24">
            <v>0.24</v>
          </cell>
          <cell r="AF24" t="str">
            <v>Mayor</v>
          </cell>
          <cell r="AG24">
            <v>0.8</v>
          </cell>
          <cell r="AH24" t="str">
            <v>Alto</v>
          </cell>
          <cell r="AI24" t="str">
            <v>Alto</v>
          </cell>
          <cell r="AJ24" t="str">
            <v>Reducir (mitigar)</v>
          </cell>
          <cell r="AK24" t="str">
            <v xml:space="preserve"> Realizar seguimiento al cumplimiento de los términos judiciales de acuerdo a la defensa técnica de la institución teniendo en cuenta la trazabilidad de procesos y las actividades programadas dentro de los mismos.</v>
          </cell>
          <cell r="AL24" t="str">
            <v>Asesor Jurídico</v>
          </cell>
          <cell r="AM24" t="str">
            <v>Enero a diciembre 2023</v>
          </cell>
          <cell r="AN24" t="str">
            <v>Cuatrimestral</v>
          </cell>
          <cell r="AO24" t="str">
            <v>OAJ-F-18 Matriz general de procesos</v>
          </cell>
          <cell r="AP24" t="str">
            <v>En curso</v>
          </cell>
        </row>
        <row r="25">
          <cell r="N25">
            <v>0.4</v>
          </cell>
          <cell r="O25" t="str">
            <v>Mayor</v>
          </cell>
          <cell r="P25" t="str">
            <v>Mayor</v>
          </cell>
          <cell r="Q25">
            <v>0.8</v>
          </cell>
          <cell r="R25" t="str">
            <v>Alto</v>
          </cell>
          <cell r="S25">
            <v>1</v>
          </cell>
          <cell r="T25" t="str">
            <v>Según necesidad El líder de mantenimiento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v>
          </cell>
          <cell r="U25" t="str">
            <v>Probabilidad</v>
          </cell>
          <cell r="V25" t="str">
            <v>Preventivo</v>
          </cell>
          <cell r="W25" t="str">
            <v>Manual</v>
          </cell>
          <cell r="X25" t="str">
            <v>40%</v>
          </cell>
          <cell r="Y25" t="str">
            <v>Documentado</v>
          </cell>
          <cell r="Z25" t="str">
            <v>Continua</v>
          </cell>
          <cell r="AA25" t="str">
            <v>Con Registro</v>
          </cell>
          <cell r="AB25" t="str">
            <v>C-F-28 Estudio Previo de Conveniencia y Oportunidad</v>
          </cell>
          <cell r="AC25">
            <v>0.24</v>
          </cell>
          <cell r="AD25" t="str">
            <v>Baja</v>
          </cell>
          <cell r="AE25">
            <v>0.24</v>
          </cell>
          <cell r="AF25" t="str">
            <v>Mayor</v>
          </cell>
          <cell r="AG25">
            <v>0.8</v>
          </cell>
          <cell r="AH25" t="str">
            <v>Alto</v>
          </cell>
          <cell r="AI25" t="str">
            <v>Alto</v>
          </cell>
          <cell r="AJ25" t="str">
            <v>Reducir (mitigar)</v>
          </cell>
          <cell r="AK25" t="str">
            <v xml:space="preserve">Dar aplicación estricta a lo que establece las especificaciones técnicas y el Estudio de conveniencia y oportunidad </v>
          </cell>
          <cell r="AL25" t="str">
            <v>Coordinador de Mantenimiento</v>
          </cell>
          <cell r="AM25" t="str">
            <v>Enero a diciembre de 2023</v>
          </cell>
          <cell r="AN25" t="str">
            <v>Cuatrimestral</v>
          </cell>
          <cell r="AO25" t="str">
            <v>C-F-28 Estudio de conveniencia y oportunidad
C-F-31 Evaluación ténica definida</v>
          </cell>
          <cell r="AP25" t="str">
            <v>En curso</v>
          </cell>
        </row>
        <row r="26">
          <cell r="S26">
            <v>2</v>
          </cell>
          <cell r="T26" t="str">
            <v>Según la necesidad el líder de mantenimiento basado en las especificaciones técnicas y las ofertas presentadas por los proveedores emite el Concepto Técnico a través del formato C-F-31 Evaluación técnica Definitiva</v>
          </cell>
          <cell r="U26" t="str">
            <v>Probabilidad</v>
          </cell>
          <cell r="V26" t="str">
            <v>Preventivo</v>
          </cell>
          <cell r="W26" t="str">
            <v>Manual</v>
          </cell>
          <cell r="X26" t="str">
            <v>40%</v>
          </cell>
          <cell r="Y26" t="str">
            <v>Documentado</v>
          </cell>
          <cell r="Z26" t="str">
            <v>Continua</v>
          </cell>
          <cell r="AA26" t="str">
            <v>Con Registro</v>
          </cell>
          <cell r="AB26" t="str">
            <v xml:space="preserve">
Evaluación Técnica definitiva C-F-31
Especificaciones Técnicas
Propuestas</v>
          </cell>
          <cell r="AC26">
            <v>0.14399999999999999</v>
          </cell>
          <cell r="AD26" t="str">
            <v>Muy Baja</v>
          </cell>
          <cell r="AE26">
            <v>0.14399999999999999</v>
          </cell>
          <cell r="AF26" t="str">
            <v>Mayor</v>
          </cell>
          <cell r="AG26">
            <v>0.8</v>
          </cell>
          <cell r="AH26" t="str">
            <v>Alto</v>
          </cell>
        </row>
        <row r="27">
          <cell r="N27">
            <v>0.4</v>
          </cell>
          <cell r="O27" t="str">
            <v>Mayor</v>
          </cell>
          <cell r="P27" t="str">
            <v>Mayor</v>
          </cell>
          <cell r="Q27">
            <v>0.8</v>
          </cell>
          <cell r="R27" t="str">
            <v>Alto</v>
          </cell>
          <cell r="S27">
            <v>1</v>
          </cell>
          <cell r="T27" t="str">
            <v>El profesional del proceso de TIC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las diferentes áreas del hospital, mediante la protección contra escritura del archivo publicado y con permisos de acceso a las áreas directamente implicadas</v>
          </cell>
          <cell r="U27" t="str">
            <v>Probabilidad</v>
          </cell>
          <cell r="V27" t="str">
            <v>Preventivo</v>
          </cell>
          <cell r="W27" t="str">
            <v>Manual</v>
          </cell>
          <cell r="X27" t="str">
            <v>40%</v>
          </cell>
          <cell r="Y27" t="str">
            <v>Documentado</v>
          </cell>
          <cell r="Z27" t="str">
            <v>Continua</v>
          </cell>
          <cell r="AA27" t="str">
            <v>Con Registro</v>
          </cell>
          <cell r="AB27" t="str">
            <v>Informe de 2193 publicado en la ruta respectiva, correos electrónicos de la gestión del reporte
\\hsrtunclu\Estadisticas\Estadisticas\Estadisticas_2022\Decreto_2193_2022</v>
          </cell>
          <cell r="AC27">
            <v>0.24</v>
          </cell>
          <cell r="AD27" t="str">
            <v>Baja</v>
          </cell>
          <cell r="AE27">
            <v>0.24</v>
          </cell>
          <cell r="AF27" t="str">
            <v>Mayor</v>
          </cell>
          <cell r="AG27">
            <v>0.8</v>
          </cell>
          <cell r="AH27" t="str">
            <v>Alto</v>
          </cell>
          <cell r="AI27" t="str">
            <v>Alto</v>
          </cell>
          <cell r="AJ27" t="str">
            <v>Reducir (mitigar)</v>
          </cell>
          <cell r="AK27" t="str">
            <v>Validar la información generada y reportar novedades a las áreas respectivas</v>
          </cell>
          <cell r="AL27" t="str">
            <v>Lider Unidad Análisis Estadístico</v>
          </cell>
          <cell r="AM27" t="str">
            <v>Enero a diciembre de 2023</v>
          </cell>
          <cell r="AN27" t="str">
            <v>Cuatrimestral</v>
          </cell>
          <cell r="AO27" t="str">
            <v>Correos electrónicos</v>
          </cell>
          <cell r="AP27" t="str">
            <v>En curso</v>
          </cell>
        </row>
        <row r="28">
          <cell r="S28">
            <v>2</v>
          </cell>
          <cell r="T28" t="str">
            <v>El grupo de sistemas de información cuando se requiera asigna y define permisos a usuarios teniendo en cuenta lo establecido en el manual de Políticas de seguridad de la informaicon S-M-02 en su apartado creación de cuenta y acceso a los sistemas de información dejando registro en el formato S-F-39 solicitud de creación de usuario. Dicho formato se anexa a la solicitud en la mesa de servicios (GLPI).</v>
          </cell>
          <cell r="U28" t="str">
            <v>Probabilidad</v>
          </cell>
          <cell r="V28" t="str">
            <v>Preventivo</v>
          </cell>
          <cell r="W28" t="str">
            <v>Manual</v>
          </cell>
          <cell r="X28" t="str">
            <v>40%</v>
          </cell>
          <cell r="Y28" t="str">
            <v>Documentado</v>
          </cell>
          <cell r="Z28" t="str">
            <v>Continua</v>
          </cell>
          <cell r="AA28" t="str">
            <v>Con Registro</v>
          </cell>
          <cell r="AB28" t="str">
            <v>S-F-39 formato de solicitud de creación de usuarios</v>
          </cell>
          <cell r="AC28">
            <v>0.14399999999999999</v>
          </cell>
          <cell r="AD28" t="str">
            <v>Muy Baja</v>
          </cell>
          <cell r="AE28">
            <v>0.14399999999999999</v>
          </cell>
          <cell r="AF28" t="str">
            <v>Mayor</v>
          </cell>
          <cell r="AG28">
            <v>0.8</v>
          </cell>
          <cell r="AH28" t="str">
            <v>Alto</v>
          </cell>
          <cell r="AK28" t="str">
            <v>Aplicar lo establecido en el  manual de Políticas de seguridad de la informaicon S-M-02, en lo relacionado con la gestión y administración de usuarios al sistema de información y con los perfiles y permisos del directorio activo DA.</v>
          </cell>
          <cell r="AL28" t="str">
            <v>Grupo Sistemas de información</v>
          </cell>
          <cell r="AM28" t="str">
            <v>Enero a diciembre de 2023</v>
          </cell>
          <cell r="AN28" t="str">
            <v>Cuatrimestral</v>
          </cell>
          <cell r="AO28" t="str">
            <v>Indicador 1559 Cumplimiento de políticas de seguridad de la información en la entidad</v>
          </cell>
          <cell r="AP28" t="str">
            <v>En curso</v>
          </cell>
        </row>
        <row r="29">
          <cell r="S29">
            <v>3</v>
          </cell>
          <cell r="T29" t="str">
            <v xml:space="preserve">El grupo de sistemas cuando se requiera define parámetros para restringir y controlar la asignación y uso de derechos de acceso y establecer permisos según lo establecido en el procedimiento S-PR- 12 Gestión y Administración a través de directorio activo </v>
          </cell>
          <cell r="U29" t="str">
            <v>Probabilidad</v>
          </cell>
          <cell r="V29" t="str">
            <v>Preventivo</v>
          </cell>
          <cell r="W29" t="str">
            <v>Manual</v>
          </cell>
          <cell r="X29" t="str">
            <v>40%</v>
          </cell>
          <cell r="Y29" t="str">
            <v>Documentado</v>
          </cell>
          <cell r="Z29" t="str">
            <v>Continua</v>
          </cell>
          <cell r="AA29" t="str">
            <v>Con Registro</v>
          </cell>
          <cell r="AB29" t="str">
            <v>Pantallazo directorio activo de usuarios registrados</v>
          </cell>
          <cell r="AC29">
            <v>8.6399999999999991E-2</v>
          </cell>
          <cell r="AD29" t="str">
            <v>Muy Baja</v>
          </cell>
          <cell r="AE29">
            <v>8.6399999999999991E-2</v>
          </cell>
          <cell r="AF29" t="str">
            <v>Mayor</v>
          </cell>
          <cell r="AG29">
            <v>0.8</v>
          </cell>
          <cell r="AH29" t="str">
            <v>Alto</v>
          </cell>
        </row>
        <row r="30">
          <cell r="N30">
            <v>0.4</v>
          </cell>
          <cell r="O30" t="str">
            <v>Mayor</v>
          </cell>
          <cell r="P30" t="str">
            <v>Mayor</v>
          </cell>
          <cell r="Q30">
            <v>0.8</v>
          </cell>
          <cell r="R30" t="str">
            <v>Alto</v>
          </cell>
          <cell r="S30">
            <v>1</v>
          </cell>
          <cell r="T30" t="str">
            <v>Según necesidad El líder del proceso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v>
          </cell>
          <cell r="U30" t="str">
            <v>Probabilidad</v>
          </cell>
          <cell r="V30" t="str">
            <v>Preventivo</v>
          </cell>
          <cell r="W30" t="str">
            <v>Manual</v>
          </cell>
          <cell r="X30" t="str">
            <v>40%</v>
          </cell>
          <cell r="Y30" t="str">
            <v>Documentado</v>
          </cell>
          <cell r="Z30" t="str">
            <v>Continua</v>
          </cell>
          <cell r="AA30" t="str">
            <v>Con Registro</v>
          </cell>
          <cell r="AB30" t="str">
            <v xml:space="preserve"> C-F-28 Estudio previo de conveniencia y oportunidad , requerimientos, subasta inversa, o convocatoria publica
C-F-27 Estudio previo de conveniencia y oportunidad - prestación de servicios</v>
          </cell>
          <cell r="AC30">
            <v>0.24</v>
          </cell>
          <cell r="AD30" t="str">
            <v>Baja</v>
          </cell>
          <cell r="AE30">
            <v>0.24</v>
          </cell>
          <cell r="AF30" t="str">
            <v>Mayor</v>
          </cell>
          <cell r="AG30">
            <v>0.8</v>
          </cell>
          <cell r="AH30" t="str">
            <v>Alto</v>
          </cell>
          <cell r="AI30" t="str">
            <v>Alto</v>
          </cell>
          <cell r="AJ30" t="str">
            <v>Reducir (mitigar)</v>
          </cell>
          <cell r="AK30" t="str">
            <v>Aplicar los establecido en la resolución 173 de 2021 donde se adopta Manual de contratación para cada modalidd de contratos</v>
          </cell>
          <cell r="AL30" t="str">
            <v>Calidad
Seguridad y Salud en el Trabajo
Gestión Ambiental</v>
          </cell>
          <cell r="AM30" t="str">
            <v>Enero a diciembre de 2023</v>
          </cell>
          <cell r="AN30" t="str">
            <v>Cuatrimestral</v>
          </cell>
          <cell r="AO30" t="str">
            <v xml:space="preserve">
Evaluación Técnica definitiva C-F-31 del periodo evaluado
Especificaciones Técnicas
Propuestas</v>
          </cell>
          <cell r="AP30" t="str">
            <v>En curso</v>
          </cell>
        </row>
        <row r="31">
          <cell r="S31">
            <v>2</v>
          </cell>
          <cell r="T31" t="str">
            <v>Según la necesidad el líder del proceso basado en las especificaciones técnicas y las ofertas presentadas por los proveedores emite el Concepto Técnico a través del formato C-F-31 Evaluación técnica Definitiva</v>
          </cell>
          <cell r="U31" t="str">
            <v>Probabilidad</v>
          </cell>
          <cell r="V31" t="str">
            <v>Preventivo</v>
          </cell>
          <cell r="W31" t="str">
            <v>Manual</v>
          </cell>
          <cell r="X31" t="str">
            <v>40%</v>
          </cell>
          <cell r="Y31" t="str">
            <v>Documentado</v>
          </cell>
          <cell r="Z31" t="str">
            <v>Continua</v>
          </cell>
          <cell r="AA31" t="str">
            <v>Con Registro</v>
          </cell>
          <cell r="AB31" t="str">
            <v xml:space="preserve">
Evaluación Técnica definitiva C-F-31 del periodo evaluado
Especificaciones Técnicas
Propuestas</v>
          </cell>
          <cell r="AC31">
            <v>0.14399999999999999</v>
          </cell>
          <cell r="AD31" t="str">
            <v>Muy Baja</v>
          </cell>
          <cell r="AE31">
            <v>0.14399999999999999</v>
          </cell>
          <cell r="AF31" t="str">
            <v>Mayor</v>
          </cell>
          <cell r="AG31">
            <v>0.8</v>
          </cell>
          <cell r="AH31" t="str">
            <v>Alto</v>
          </cell>
        </row>
        <row r="32">
          <cell r="N32">
            <v>0.6</v>
          </cell>
          <cell r="O32" t="str">
            <v>Catastrófico</v>
          </cell>
          <cell r="P32" t="str">
            <v>Catastrófico</v>
          </cell>
          <cell r="Q32">
            <v>1</v>
          </cell>
          <cell r="R32" t="str">
            <v>Extremo</v>
          </cell>
          <cell r="S32">
            <v>1</v>
          </cell>
          <cell r="T32" t="str">
            <v>La profesional de nómina procede a revisar los requisitos del candidato a ser vinculado cumpliendo con lo establecido en el  Procedimiento   selección, ingreso y promoción de personal TH-PR-08, manual de funciones y formato TH-F-45 el cual se formaliza a través de firma una vez cumpla con los requisitos allí definidos.
Los profesionales delegados para la revisión de hojas de vida y cumplimiento de requisitos para la selección y vinculación del personal dan aplicación a los procedimientos "Verificación, manejo y control y custodia de historias laborales TH-PR-05" y " Procedimiento TH-PR-42 Selección de personal en misión", frente al cumplimiento de requisitos para su vinculación y cuyo resultado será la formalización del formato TH-F-45 con las respectivas firmas. 
Anexo técnico de perfil</v>
          </cell>
          <cell r="U32" t="str">
            <v>Probabilidad</v>
          </cell>
          <cell r="V32" t="str">
            <v>Preventivo</v>
          </cell>
          <cell r="W32" t="str">
            <v>Manual</v>
          </cell>
          <cell r="X32" t="str">
            <v>40%</v>
          </cell>
          <cell r="Y32" t="str">
            <v>Documentado</v>
          </cell>
          <cell r="Z32" t="str">
            <v>Continua</v>
          </cell>
          <cell r="AA32" t="str">
            <v>Con Registro</v>
          </cell>
          <cell r="AB32" t="str">
            <v>Relación de contratos del periodo a evaluar
TF-F-45 Verificación requisitos de hoja de vida
Hojas de vida personal vinculado
Anexo Técnico personal en mision
ECO, Formato TH-F-45 Relación de contratos con número o Radicado</v>
          </cell>
          <cell r="AC32">
            <v>0.36</v>
          </cell>
          <cell r="AD32" t="str">
            <v>Baja</v>
          </cell>
          <cell r="AE32">
            <v>0.36</v>
          </cell>
          <cell r="AF32" t="str">
            <v>Catastrófico</v>
          </cell>
          <cell r="AG32">
            <v>1</v>
          </cell>
          <cell r="AH32" t="str">
            <v>Extremo</v>
          </cell>
          <cell r="AI32" t="str">
            <v>Extremo</v>
          </cell>
          <cell r="AJ32" t="str">
            <v>Reducir (mitigar)</v>
          </cell>
          <cell r="AK32" t="str">
            <v>Verificar que el nuevo aspirante cumpla con los requisitos normativos</v>
          </cell>
          <cell r="AL32" t="str">
            <v>Coordinador de Talento Humano</v>
          </cell>
          <cell r="AM32" t="str">
            <v>Enero a diciembre de 2023</v>
          </cell>
          <cell r="AN32" t="str">
            <v>Cuatrimestral</v>
          </cell>
          <cell r="AO32" t="str">
            <v>TF-F-45 Verificación requisitos de hoja de vida</v>
          </cell>
          <cell r="AP32" t="str">
            <v>En curso</v>
          </cell>
        </row>
        <row r="33">
          <cell r="N33">
            <v>0.4</v>
          </cell>
          <cell r="O33" t="str">
            <v>Mayor</v>
          </cell>
          <cell r="P33" t="str">
            <v>Catastrófico</v>
          </cell>
          <cell r="Q33">
            <v>1</v>
          </cell>
          <cell r="R33" t="str">
            <v>Extremo</v>
          </cell>
          <cell r="S33">
            <v>1</v>
          </cell>
          <cell r="T33" t="str">
            <v>Según necesidad El líder de Talento Humano emite el estudio previo de conveniencia y oportunidad de acuerdo al tipo de contratación y según la necesidad del servicio, teniendo en cuenta lo establecido la resolución 173 de 2021 donde se adopta Manual de contratación por acuerdo No.11 de 2019 en donde están los requisitos mediante el formato tán los requisitos mediante el formato C-F-28 Estudio previo de conveniencia y oportunidad , requerimientos, subasta inversa, o convocatoria publica. y/o C-F-27 Estudio previo de conveniencia y oportunidad - prestació de servicios</v>
          </cell>
          <cell r="U33" t="str">
            <v>Probabilidad</v>
          </cell>
          <cell r="V33" t="str">
            <v>Preventivo</v>
          </cell>
          <cell r="W33" t="str">
            <v>Manual</v>
          </cell>
          <cell r="X33" t="str">
            <v>40%</v>
          </cell>
          <cell r="Y33" t="str">
            <v>Documentado</v>
          </cell>
          <cell r="Z33" t="str">
            <v>Continua</v>
          </cell>
          <cell r="AA33" t="str">
            <v>Con Registro</v>
          </cell>
          <cell r="AB33" t="str">
            <v xml:space="preserve"> C-F-28 Estudio previo de conveniencia y oportunidad , requerimientos, subasta inversa, o convocatoria publica. 
C-F-27 Estudio previo de conveniencia y oportunidad - prestación de servicios</v>
          </cell>
          <cell r="AC33">
            <v>0.24</v>
          </cell>
          <cell r="AD33" t="str">
            <v>Baja</v>
          </cell>
          <cell r="AE33">
            <v>0.24</v>
          </cell>
          <cell r="AF33" t="str">
            <v>Catastrófico</v>
          </cell>
          <cell r="AG33">
            <v>1</v>
          </cell>
          <cell r="AH33" t="str">
            <v>Extremo</v>
          </cell>
          <cell r="AI33" t="str">
            <v>Extremo</v>
          </cell>
          <cell r="AJ33" t="str">
            <v>Reducir (mitigar)</v>
          </cell>
          <cell r="AK33" t="str">
            <v xml:space="preserve">Dar aplicación estricta a lo que establece las especificaciones técnicas y el Estudio de conveniencia y oportunidad </v>
          </cell>
          <cell r="AL33" t="str">
            <v>Coordinador de Talento Humano</v>
          </cell>
          <cell r="AM33" t="str">
            <v>Enero a diciembre de 2023</v>
          </cell>
          <cell r="AN33" t="str">
            <v>Cuatrimestral</v>
          </cell>
          <cell r="AO33" t="str">
            <v>C-F-28 Estudio de conveniencia y oportunidad
C-F-31 Evaluación ténica definida</v>
          </cell>
          <cell r="AP33" t="str">
            <v>En curso</v>
          </cell>
        </row>
        <row r="34">
          <cell r="S34">
            <v>2</v>
          </cell>
          <cell r="T34" t="str">
            <v>Según la necesidad el líder de Talento Humano basado en las especificaciones técnicas y las ofertas presentadas por los proveedores emite el Concepto Técnico a través del formato C-F-31 Evaluación técnica Definitiva</v>
          </cell>
          <cell r="U34" t="str">
            <v>Probabilidad</v>
          </cell>
          <cell r="V34" t="str">
            <v>Preventivo</v>
          </cell>
          <cell r="W34" t="str">
            <v>Manual</v>
          </cell>
          <cell r="X34" t="str">
            <v>40%</v>
          </cell>
          <cell r="Y34" t="str">
            <v>Documentado</v>
          </cell>
          <cell r="Z34" t="str">
            <v>Continua</v>
          </cell>
          <cell r="AA34" t="str">
            <v>Con Registro</v>
          </cell>
          <cell r="AB34" t="str">
            <v>Evaluación Técnica definitiva C-F-31
Especificaciones Técnicas
Propuestas</v>
          </cell>
          <cell r="AC34">
            <v>0.14399999999999999</v>
          </cell>
          <cell r="AD34" t="str">
            <v>Muy Baja</v>
          </cell>
          <cell r="AE34">
            <v>0.14399999999999999</v>
          </cell>
          <cell r="AF34" t="str">
            <v>Catastrófico</v>
          </cell>
          <cell r="AG34">
            <v>1</v>
          </cell>
          <cell r="AH34" t="str">
            <v>Extremo</v>
          </cell>
        </row>
        <row r="35">
          <cell r="N35">
            <v>0.6</v>
          </cell>
          <cell r="O35" t="str">
            <v>Catastrófico</v>
          </cell>
          <cell r="P35" t="str">
            <v>Catastrófico</v>
          </cell>
          <cell r="Q35">
            <v>1</v>
          </cell>
          <cell r="R35" t="str">
            <v>Extremo</v>
          </cell>
          <cell r="S35">
            <v>1</v>
          </cell>
          <cell r="T35" t="str">
            <v>Según necesidad la coordinación de apoyos de servicios de salud y Laboratorio Clinico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y/o C-F-27 Estudio previo de conveniencia y oportunidad - prestació de servicios</v>
          </cell>
          <cell r="U35" t="str">
            <v>Probabilidad</v>
          </cell>
          <cell r="V35" t="str">
            <v>Preventivo</v>
          </cell>
          <cell r="W35" t="str">
            <v>Manual</v>
          </cell>
          <cell r="X35" t="str">
            <v>40%</v>
          </cell>
          <cell r="Y35" t="str">
            <v>Documentado</v>
          </cell>
          <cell r="Z35" t="str">
            <v>Continua</v>
          </cell>
          <cell r="AA35" t="str">
            <v>Con Registro</v>
          </cell>
          <cell r="AB35" t="str">
            <v xml:space="preserve"> C-F-28 Estudio previo de conveniencia y oportunidad , requerimientos, subasta inversa, o convocatoria publica. 
 C-F-27 Estudio previo de conveniencia y oportunidad - prestación de servicios</v>
          </cell>
          <cell r="AC35">
            <v>0.36</v>
          </cell>
          <cell r="AD35" t="str">
            <v>Baja</v>
          </cell>
          <cell r="AE35">
            <v>0.36</v>
          </cell>
          <cell r="AF35" t="str">
            <v>Catastrófico</v>
          </cell>
          <cell r="AG35">
            <v>1</v>
          </cell>
          <cell r="AH35" t="str">
            <v>Extremo</v>
          </cell>
          <cell r="AI35" t="str">
            <v>Extremo</v>
          </cell>
          <cell r="AJ35" t="str">
            <v>Reducir (mitigar)</v>
          </cell>
          <cell r="AK35" t="str">
            <v xml:space="preserve">Dar aplicación estricta a lo que establece las especificaciones técnicas y el Estudio de conveniencia y oportunidad </v>
          </cell>
          <cell r="AL35" t="str">
            <v>Coordinación de apoyos de servicios de salud y Laboratorio Clinico</v>
          </cell>
          <cell r="AM35" t="str">
            <v>Enero a diciembre de 2023</v>
          </cell>
          <cell r="AN35" t="str">
            <v>Cuatrimestral</v>
          </cell>
          <cell r="AO35" t="str">
            <v>C-F-28 Estudio de conveniencia y oportunidad
C-F-31 Evaluación ténica definida</v>
          </cell>
          <cell r="AP35" t="str">
            <v>En curso</v>
          </cell>
        </row>
        <row r="36">
          <cell r="S36">
            <v>2</v>
          </cell>
          <cell r="T36" t="str">
            <v>Según necesidad la coordinación de apoyos de servicios de salud y Laboratorio Clinico y Laboratorio Clinico, basado en los requisitos contractuales y especificaciones técnicas emite el Concepto Técnico a través del formato C-F-31 Evaluación técnica Definitiva</v>
          </cell>
          <cell r="U36" t="str">
            <v>Probabilidad</v>
          </cell>
          <cell r="V36" t="str">
            <v>Preventivo</v>
          </cell>
          <cell r="W36" t="str">
            <v>Manual</v>
          </cell>
          <cell r="X36" t="str">
            <v>40%</v>
          </cell>
          <cell r="Y36" t="str">
            <v>Documentado</v>
          </cell>
          <cell r="Z36" t="str">
            <v>Continua</v>
          </cell>
          <cell r="AA36" t="str">
            <v>Con Registro</v>
          </cell>
          <cell r="AB36" t="str">
            <v xml:space="preserve">
Evaluación Técnica definitiva C-F-31, Propuesta Económica</v>
          </cell>
          <cell r="AC36">
            <v>0.216</v>
          </cell>
          <cell r="AD36" t="str">
            <v>Baja</v>
          </cell>
          <cell r="AE36">
            <v>0.216</v>
          </cell>
          <cell r="AF36" t="str">
            <v>Catastrófico</v>
          </cell>
          <cell r="AG36">
            <v>1</v>
          </cell>
          <cell r="AH36" t="str">
            <v>Extremo</v>
          </cell>
        </row>
        <row r="37">
          <cell r="N37">
            <v>0.4</v>
          </cell>
          <cell r="O37" t="str">
            <v>Catastrófico</v>
          </cell>
          <cell r="P37" t="str">
            <v>Catastrófico</v>
          </cell>
          <cell r="Q37">
            <v>1</v>
          </cell>
          <cell r="R37" t="str">
            <v>Extremo</v>
          </cell>
          <cell r="S37">
            <v>1</v>
          </cell>
          <cell r="T37" t="str">
            <v>El Coordinador Administrativo de farmacia por requerimiento analiza la viabilidad de la necesidad de adquisición de medicamentos y dispositivos y emite el requrimiento de acuerdo al tipo de contratación según lo establecido en el  Procedimiento selección y adquisición de medicamentos y dispositivos médicos SF-PR-23 mediante el formato C-F-28  Estudio previo de coveniencia y oportunidad y formato C-F-31 Evaluación Técnica Definitiva</v>
          </cell>
          <cell r="U37" t="str">
            <v>Probabilidad</v>
          </cell>
          <cell r="V37" t="str">
            <v>Preventivo</v>
          </cell>
          <cell r="W37" t="str">
            <v>Manual</v>
          </cell>
          <cell r="X37" t="str">
            <v>40%</v>
          </cell>
          <cell r="Y37" t="str">
            <v>Documentado</v>
          </cell>
          <cell r="Z37" t="str">
            <v>Continua</v>
          </cell>
          <cell r="AA37" t="str">
            <v>Con Registro</v>
          </cell>
          <cell r="AB37" t="str">
            <v>Relación contratos del periodo evaluado, C-F-28 Estudio previo de conveniencia y oportunidad, C-F-31 Evaluación Técnica Definitiva</v>
          </cell>
          <cell r="AC37">
            <v>0.24</v>
          </cell>
          <cell r="AD37" t="str">
            <v>Baja</v>
          </cell>
          <cell r="AE37">
            <v>0.24</v>
          </cell>
          <cell r="AF37" t="str">
            <v>Catastrófico</v>
          </cell>
          <cell r="AG37">
            <v>1</v>
          </cell>
          <cell r="AH37" t="str">
            <v>Extremo</v>
          </cell>
          <cell r="AI37" t="str">
            <v>Extremo</v>
          </cell>
          <cell r="AJ37" t="str">
            <v>Reducir (mitigar)</v>
          </cell>
          <cell r="AK37" t="str">
            <v>Verificar el cumplimiento de las especificaciones tecnicas de medicamentos y dispootivos medicos.</v>
          </cell>
          <cell r="AL37" t="str">
            <v>Coordinador administrativo de famrmacia</v>
          </cell>
          <cell r="AM37" t="str">
            <v>Enero a diciembre de 2023</v>
          </cell>
          <cell r="AN37" t="str">
            <v>Cuatrimestral</v>
          </cell>
          <cell r="AO37" t="str">
            <v>C-F-31 Evaluación Técnica Definitiva</v>
          </cell>
          <cell r="AP37" t="str">
            <v>En curso</v>
          </cell>
        </row>
        <row r="38">
          <cell r="N38">
            <v>0.6</v>
          </cell>
          <cell r="O38" t="str">
            <v>Catastrófico</v>
          </cell>
          <cell r="P38" t="str">
            <v>Catastrófico</v>
          </cell>
          <cell r="Q38">
            <v>1</v>
          </cell>
          <cell r="R38" t="str">
            <v>Extremo</v>
          </cell>
          <cell r="S38">
            <v>1</v>
          </cell>
          <cell r="T38" t="str">
            <v>Según necesidad prestación de servicios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v>
          </cell>
          <cell r="U38" t="str">
            <v>Probabilidad</v>
          </cell>
          <cell r="V38" t="str">
            <v>Preventivo</v>
          </cell>
          <cell r="W38" t="str">
            <v>Manual</v>
          </cell>
          <cell r="X38" t="str">
            <v>40%</v>
          </cell>
          <cell r="Y38" t="str">
            <v>Documentado</v>
          </cell>
          <cell r="Z38" t="str">
            <v>Continua</v>
          </cell>
          <cell r="AA38" t="str">
            <v>Con Registro</v>
          </cell>
          <cell r="AB38" t="str">
            <v xml:space="preserve"> C-F-28 Estudio previo de conveniencia y oportunidad , requerimientos, subasta inversa, o convocatoria publica. 
 C-F-27 Estudio previo de conveniencia y oportunidad - prestación de servicios</v>
          </cell>
          <cell r="AC38">
            <v>0.36</v>
          </cell>
          <cell r="AD38" t="str">
            <v>Baja</v>
          </cell>
          <cell r="AE38">
            <v>0.36</v>
          </cell>
          <cell r="AF38" t="str">
            <v>Catastrófico</v>
          </cell>
          <cell r="AG38">
            <v>1</v>
          </cell>
          <cell r="AH38" t="str">
            <v>Extremo</v>
          </cell>
          <cell r="AI38" t="str">
            <v>Extremo</v>
          </cell>
          <cell r="AJ38" t="str">
            <v>Reducir (mitigar)</v>
          </cell>
          <cell r="AK38" t="str">
            <v xml:space="preserve">Dar aplicación estricta a lo que establece las especificaciones técnicas y el Estudio de conveniencia y oportunidad </v>
          </cell>
          <cell r="AL38" t="str">
            <v>Coordinador de Mantenimiento</v>
          </cell>
          <cell r="AM38" t="str">
            <v>Enero a diciembre de 2023</v>
          </cell>
          <cell r="AN38" t="str">
            <v>Cuatrimestral</v>
          </cell>
          <cell r="AO38" t="str">
            <v>C-F-28 Estudio de conveniencia y oportunidad
C-F-31 Evaluación ténica definida</v>
          </cell>
          <cell r="AP38" t="str">
            <v>En curso</v>
          </cell>
        </row>
        <row r="39">
          <cell r="S39">
            <v>2</v>
          </cell>
          <cell r="T39" t="str">
            <v>Según la necesidad la oficina de prestaciónn de servicio, basado en los requisitos contractuales y especificaciones técnicas emite el Concepto Técnico a través del formato C-F-31 Evaluación técnica Definitiva (para entidades), TH-F-68 ENTREVISTA CONCEPTO TÉCNICO    
( SUPERVISOR) ( CPS)</v>
          </cell>
          <cell r="U39" t="str">
            <v>Probabilidad</v>
          </cell>
          <cell r="V39" t="str">
            <v>Preventivo</v>
          </cell>
          <cell r="W39" t="str">
            <v>Manual</v>
          </cell>
          <cell r="X39" t="str">
            <v>40%</v>
          </cell>
          <cell r="Y39" t="str">
            <v>Documentado</v>
          </cell>
          <cell r="Z39" t="str">
            <v>Continua</v>
          </cell>
          <cell r="AA39" t="str">
            <v>Con Registro</v>
          </cell>
          <cell r="AB39" t="str">
            <v xml:space="preserve">
Evaluación Técnica definitiva C-F-31
Hojas de vida</v>
          </cell>
          <cell r="AC39">
            <v>0.216</v>
          </cell>
          <cell r="AD39" t="str">
            <v>Baja</v>
          </cell>
          <cell r="AE39">
            <v>0.216</v>
          </cell>
          <cell r="AF39" t="str">
            <v>Catastrófico</v>
          </cell>
          <cell r="AG39">
            <v>1</v>
          </cell>
          <cell r="AH39" t="str">
            <v>Extremo</v>
          </cell>
        </row>
        <row r="40">
          <cell r="N40">
            <v>0.6</v>
          </cell>
          <cell r="O40" t="str">
            <v>Catastrófico</v>
          </cell>
          <cell r="P40" t="str">
            <v>Catastrófico</v>
          </cell>
          <cell r="Q40">
            <v>1</v>
          </cell>
          <cell r="R40" t="str">
            <v>Extremo</v>
          </cell>
          <cell r="T40" t="str">
            <v xml:space="preserve">El tecnico administrativo de almacen encargado del modulo de activos del sistema de información sevinte recibe las solicitudes de los procesos por sistema, genera la salida de almacen a traves del comprobante de egreso, el cual es analizado y  aprobado por el coordinador de almacen, el comprobante se entrega a los tecnicos encargados de llevar el suministro a cada área 
</v>
          </cell>
          <cell r="U40" t="str">
            <v>Probabilidad</v>
          </cell>
          <cell r="V40" t="str">
            <v>Preventivo</v>
          </cell>
          <cell r="W40" t="str">
            <v>Manual</v>
          </cell>
          <cell r="X40" t="str">
            <v>40%</v>
          </cell>
          <cell r="Y40" t="str">
            <v>Sin Documentar</v>
          </cell>
          <cell r="Z40" t="str">
            <v>Continua</v>
          </cell>
          <cell r="AA40" t="str">
            <v>Con Registro</v>
          </cell>
          <cell r="AB40" t="str">
            <v xml:space="preserve">Solicitud de pedido de insumos de consumo realizado por SERVINTE
Comprabante de egreso Servinte/ modulo de activos
</v>
          </cell>
          <cell r="AC40">
            <v>0.36</v>
          </cell>
          <cell r="AD40" t="str">
            <v>Baja</v>
          </cell>
          <cell r="AE40">
            <v>0.36</v>
          </cell>
          <cell r="AF40" t="str">
            <v>Catastrófico</v>
          </cell>
          <cell r="AG40">
            <v>1</v>
          </cell>
          <cell r="AH40" t="str">
            <v>Extremo</v>
          </cell>
          <cell r="AI40" t="str">
            <v>Extremo</v>
          </cell>
          <cell r="AJ40" t="str">
            <v>Reducir (mitigar)</v>
          </cell>
          <cell r="AK40" t="str">
            <v xml:space="preserve">Documentar procedimiento entrega de insumo y suministros </v>
          </cell>
          <cell r="AL40" t="str">
            <v>Coordinador de Almacen</v>
          </cell>
          <cell r="AM40" t="str">
            <v>Junio de 2023</v>
          </cell>
          <cell r="AN40" t="str">
            <v>Cuatrimestral</v>
          </cell>
          <cell r="AO40" t="str">
            <v>Procedimiento actualizado</v>
          </cell>
          <cell r="AP40" t="str">
            <v>En curso</v>
          </cell>
        </row>
        <row r="41">
          <cell r="N41">
            <v>0.6</v>
          </cell>
          <cell r="O41" t="str">
            <v>Catastrófico</v>
          </cell>
          <cell r="P41" t="str">
            <v>Catastrófico</v>
          </cell>
          <cell r="Q41">
            <v>1</v>
          </cell>
          <cell r="R41" t="str">
            <v>Extremo</v>
          </cell>
          <cell r="T41" t="str">
            <v>El coordinador de talento humano aplica  el instructivo TH-INS-01 instructivo conflicto de interes para la vinculacion de personal.   A travez de los formatos
THF-67 Declaración De Situaciones De Conflicto De Intereses Servidor Público O Contratista, TH-F-92  Formato De Declaración De Intereses Particulares Del Personal En Misión</v>
          </cell>
          <cell r="U41" t="str">
            <v>Probabilidad</v>
          </cell>
          <cell r="V41" t="str">
            <v>Preventivo</v>
          </cell>
          <cell r="W41" t="str">
            <v>Manual</v>
          </cell>
          <cell r="X41" t="str">
            <v>40%</v>
          </cell>
          <cell r="Y41" t="str">
            <v>Documentado</v>
          </cell>
          <cell r="Z41" t="str">
            <v>Continua</v>
          </cell>
          <cell r="AA41" t="str">
            <v>Con Registro</v>
          </cell>
          <cell r="AB41" t="str">
            <v xml:space="preserve">THF-67 Declaración De Situaciones De Conflicto De Intereses Servidor Público O Contratista,
 TH-F-92  Formato De Declaración De Intereses Particulares Del Personal En Misión
</v>
          </cell>
          <cell r="AC41">
            <v>0.36</v>
          </cell>
          <cell r="AD41" t="str">
            <v>Baja</v>
          </cell>
          <cell r="AE41">
            <v>0.36</v>
          </cell>
          <cell r="AF41" t="str">
            <v>Catastrófico</v>
          </cell>
          <cell r="AG41">
            <v>1</v>
          </cell>
          <cell r="AH41" t="str">
            <v>Extremo</v>
          </cell>
          <cell r="AI41" t="str">
            <v>Extremo</v>
          </cell>
          <cell r="AJ41" t="str">
            <v>Reducir (mitigar)</v>
          </cell>
          <cell r="AK41" t="str">
            <v>realizar cronograma de plan de accion de la politica de conficto de interes. Actualizacion del instructivo conflicto de interes.</v>
          </cell>
          <cell r="AL41" t="str">
            <v>Coordinador de Gestion de Talento Humano</v>
          </cell>
          <cell r="AM41" t="str">
            <v>Abril a mayo 2023</v>
          </cell>
          <cell r="AN41" t="str">
            <v>Cuatrimestral</v>
          </cell>
          <cell r="AO41" t="str">
            <v>Actividaes ejecutadas / actividades planeadas.</v>
          </cell>
          <cell r="AP41" t="str">
            <v>En curso</v>
          </cell>
        </row>
        <row r="42">
          <cell r="N42">
            <v>0.4</v>
          </cell>
          <cell r="O42" t="str">
            <v>Mayor</v>
          </cell>
          <cell r="P42" t="str">
            <v>Mayor</v>
          </cell>
          <cell r="Q42">
            <v>0.8</v>
          </cell>
          <cell r="R42" t="str">
            <v>Alto</v>
          </cell>
          <cell r="T42" t="str">
            <v xml:space="preserve">El profesional universitario de  talento humano  recepciona la solicitud de cesantias y verifica el cumplimiento de los requisitos, realiza visita de verificación, tramita legalización de los documentos para el pago de cesantias, </v>
          </cell>
          <cell r="U42" t="str">
            <v>Probabilidad</v>
          </cell>
          <cell r="V42" t="str">
            <v>Preventivo</v>
          </cell>
          <cell r="W42" t="str">
            <v>Manual</v>
          </cell>
          <cell r="X42" t="str">
            <v>40%</v>
          </cell>
          <cell r="Y42" t="str">
            <v>Sin Documentar</v>
          </cell>
          <cell r="Z42" t="str">
            <v>Continua</v>
          </cell>
          <cell r="AA42" t="str">
            <v>Con Registro</v>
          </cell>
          <cell r="AB42" t="str">
            <v xml:space="preserve">Solicitud de cesantias.
Certificado de cumplimiento de requisitos.
Autorización de pago de cesantias
Oficio autorización de pago de cesantias
Certificado de cumplimiento de requisitos
Registro fotografico de visita de reconocimiento.
</v>
          </cell>
          <cell r="AC42">
            <v>0.24</v>
          </cell>
          <cell r="AD42" t="str">
            <v>Baja</v>
          </cell>
          <cell r="AE42">
            <v>0.24</v>
          </cell>
          <cell r="AF42" t="str">
            <v>Mayor</v>
          </cell>
          <cell r="AG42">
            <v>0.8</v>
          </cell>
          <cell r="AH42" t="str">
            <v>Alto</v>
          </cell>
          <cell r="AI42" t="str">
            <v>Alto</v>
          </cell>
          <cell r="AJ42" t="str">
            <v>Reducir (mitigar)</v>
          </cell>
          <cell r="AK42" t="str">
            <v>Documentar procedimiento de retiro parcial de cesantias.</v>
          </cell>
          <cell r="AL42" t="str">
            <v>Profesional universitario de talento humano.</v>
          </cell>
          <cell r="AM42" t="str">
            <v>30 de Abril 2023</v>
          </cell>
          <cell r="AN42" t="str">
            <v>cuatrimestral</v>
          </cell>
          <cell r="AO42" t="str">
            <v>Procedimiento actualizado</v>
          </cell>
          <cell r="AP42" t="str">
            <v>En curso</v>
          </cell>
        </row>
        <row r="43">
          <cell r="N43">
            <v>0.4</v>
          </cell>
          <cell r="O43" t="str">
            <v>Catastrófico</v>
          </cell>
          <cell r="P43" t="str">
            <v>Catastrófico</v>
          </cell>
          <cell r="Q43">
            <v>1</v>
          </cell>
          <cell r="R43" t="str">
            <v>Extremo</v>
          </cell>
          <cell r="T43" t="str">
            <v xml:space="preserve">Los profesionales de talento humano a traves de la plataforma GLPI  junto con el formato S-F-31 "Solicitud creacion de usuarios sistemas de información" solicitan usuario para los funcionarios que ingresan, </v>
          </cell>
          <cell r="U43" t="str">
            <v>Probabilidad</v>
          </cell>
          <cell r="V43" t="str">
            <v>Preventivo</v>
          </cell>
          <cell r="W43" t="str">
            <v>Manual</v>
          </cell>
          <cell r="X43" t="str">
            <v>40%</v>
          </cell>
          <cell r="Y43" t="str">
            <v>Sin Documentar</v>
          </cell>
          <cell r="Z43" t="str">
            <v>Continua</v>
          </cell>
          <cell r="AA43" t="str">
            <v>Con Registro</v>
          </cell>
          <cell r="AB43" t="str">
            <v xml:space="preserve">Formato S-F-31 "Solicitud creacion de usuarios sistemas de información"
</v>
          </cell>
          <cell r="AC43">
            <v>0.24</v>
          </cell>
          <cell r="AD43" t="str">
            <v>Baja</v>
          </cell>
          <cell r="AE43">
            <v>0.24</v>
          </cell>
          <cell r="AF43" t="str">
            <v>Catastrófico</v>
          </cell>
          <cell r="AG43">
            <v>1</v>
          </cell>
          <cell r="AH43" t="str">
            <v>Extremo</v>
          </cell>
          <cell r="AI43" t="str">
            <v>Extremo</v>
          </cell>
          <cell r="AJ43" t="str">
            <v>Reducir (mitigar)</v>
          </cell>
          <cell r="AK43" t="str">
            <v xml:space="preserve">Actualizar procedimiento  procedimiento S-PR-13 Gestion y administración de perfiles de usuario de sistema de información.", </v>
          </cell>
          <cell r="AL43" t="str">
            <v>Coordinador de Tecnologias de la informacion.</v>
          </cell>
          <cell r="AM43" t="str">
            <v>Abril a mayo 2023</v>
          </cell>
          <cell r="AN43" t="str">
            <v>Cuatrimestral</v>
          </cell>
          <cell r="AO43" t="str">
            <v>Procedimiento actualizado</v>
          </cell>
          <cell r="AP43" t="str">
            <v>En curso</v>
          </cell>
        </row>
        <row r="44">
          <cell r="T44" t="str">
            <v xml:space="preserve">
En el sistema de informacion SERVINTE cuenta con  los LOG de auditoria donde se puede evidenciar la trazabilidad de los usuarios que usan la historia clinica.</v>
          </cell>
          <cell r="U44" t="str">
            <v>Probabilidad</v>
          </cell>
          <cell r="V44" t="str">
            <v>Preventivo</v>
          </cell>
          <cell r="W44" t="str">
            <v>Manual</v>
          </cell>
          <cell r="X44" t="str">
            <v>40%</v>
          </cell>
          <cell r="Y44" t="str">
            <v>Documentado</v>
          </cell>
          <cell r="Z44" t="str">
            <v>Continua</v>
          </cell>
          <cell r="AA44" t="str">
            <v>Con Registro</v>
          </cell>
          <cell r="AB44" t="str">
            <v xml:space="preserve">LOG de auditoria </v>
          </cell>
          <cell r="AC44">
            <v>0.14399999999999999</v>
          </cell>
          <cell r="AD44" t="str">
            <v>Muy Baja</v>
          </cell>
          <cell r="AE44">
            <v>0.14399999999999999</v>
          </cell>
          <cell r="AF44" t="str">
            <v>Catastrófico</v>
          </cell>
          <cell r="AG44">
            <v>1</v>
          </cell>
          <cell r="AH44" t="str">
            <v>Extremo</v>
          </cell>
        </row>
        <row r="45">
          <cell r="N45">
            <v>0.4</v>
          </cell>
          <cell r="O45" t="str">
            <v>Catastrófico</v>
          </cell>
          <cell r="P45" t="str">
            <v>Catastrófico</v>
          </cell>
          <cell r="Q45">
            <v>1</v>
          </cell>
          <cell r="R45" t="str">
            <v>Extremo</v>
          </cell>
          <cell r="T45" t="str">
            <v>El profesional universitario de Gestion de tecnologia de la informacion y las comunicaciones  debera mantener vigente y realizar supervision de los contrato de mantenimiento de los sistemas de informacion con el fin de garantizar la seguridad informatica de cada uno de los sistemas de información.
1. Servinte clinical suite.
2. Daruma salud.
3.   Orfeo.
4. Enterprise Imaging.
6.  Sicof RP
7. Comprolab 
8. Corum</v>
          </cell>
          <cell r="U45" t="str">
            <v>Probabilidad</v>
          </cell>
          <cell r="V45" t="str">
            <v>Preventivo</v>
          </cell>
          <cell r="W45" t="str">
            <v>Manual</v>
          </cell>
          <cell r="X45" t="str">
            <v>40%</v>
          </cell>
          <cell r="Y45" t="str">
            <v>Documentado</v>
          </cell>
          <cell r="Z45" t="str">
            <v>Continua</v>
          </cell>
          <cell r="AA45" t="str">
            <v>Con Registro</v>
          </cell>
          <cell r="AB45" t="str">
            <v>Contratos e informes de supervision.</v>
          </cell>
          <cell r="AC45">
            <v>0.24</v>
          </cell>
          <cell r="AD45" t="str">
            <v>Baja</v>
          </cell>
          <cell r="AE45">
            <v>0.24</v>
          </cell>
          <cell r="AF45" t="str">
            <v>Catastrófico</v>
          </cell>
          <cell r="AG45">
            <v>1</v>
          </cell>
          <cell r="AH45" t="str">
            <v>Extremo</v>
          </cell>
          <cell r="AI45" t="str">
            <v>Extremo</v>
          </cell>
          <cell r="AJ45" t="str">
            <v>Reducir (mitigar)</v>
          </cell>
          <cell r="AK45" t="str">
            <v xml:space="preserve">Mantener vigentes con los contratos de mantenimiento de los sistemas de información los cuales garantizan la seguridad informatica </v>
          </cell>
          <cell r="AL45" t="str">
            <v>Coordinador de Tecnologias de la informacion.</v>
          </cell>
          <cell r="AM45" t="str">
            <v>Abril a mayo 2023</v>
          </cell>
          <cell r="AN45" t="str">
            <v>Cuatrimestral</v>
          </cell>
          <cell r="AO45" t="str">
            <v>Procedimiento actualizado</v>
          </cell>
          <cell r="AP45" t="str">
            <v>En curso</v>
          </cell>
        </row>
        <row r="46">
          <cell r="N46">
            <v>0.6</v>
          </cell>
          <cell r="O46" t="str">
            <v>Catastrófico</v>
          </cell>
          <cell r="P46" t="str">
            <v>Catastrófico</v>
          </cell>
          <cell r="Q46">
            <v>1</v>
          </cell>
          <cell r="R46" t="str">
            <v>Extremo</v>
          </cell>
          <cell r="T46" t="str">
            <v>El comité de investigacion y bioetica en investigación realizan la aprobacion y seguimiento de las investigaciones de la ESE HUSRT. A traves de los siguientes formatos:
Actas de comité de investigación y  bioetica . 
GAC-F-04 Consentimiento informado comité de bioeticca
GAC-F-05 Carta de compromiso del comite de bioetica e investigación
GAC-F- 6 formato de evaluación y seguimiento de evaluaciones.
GAC-F -14 Resumen de investigación</v>
          </cell>
          <cell r="U46" t="str">
            <v>Probabilidad</v>
          </cell>
          <cell r="V46" t="str">
            <v>Preventivo</v>
          </cell>
          <cell r="W46" t="str">
            <v>Manual</v>
          </cell>
          <cell r="X46" t="str">
            <v>40%</v>
          </cell>
          <cell r="Y46" t="str">
            <v>Documentado</v>
          </cell>
          <cell r="Z46" t="str">
            <v>Continua</v>
          </cell>
          <cell r="AA46" t="str">
            <v>Con Registro</v>
          </cell>
          <cell r="AB46" t="str">
            <v>Actas de comité de investigación y  bioetica . 
GAC-F-04 Consentimiento informado comité de bioeticca
GAC-F-05 Carta de compromiso del comite de bioetica e investigación
GAC-F- 6 formato de evaluación y seguimiento de evaluaciones.
GAC-F -14 Resumen de investigación</v>
          </cell>
          <cell r="AC46">
            <v>0.36</v>
          </cell>
          <cell r="AD46" t="str">
            <v>Baja</v>
          </cell>
          <cell r="AE46">
            <v>0.36</v>
          </cell>
          <cell r="AF46" t="str">
            <v>Catastrófico</v>
          </cell>
          <cell r="AG46">
            <v>1</v>
          </cell>
          <cell r="AH46" t="str">
            <v>Extremo</v>
          </cell>
          <cell r="AI46" t="str">
            <v>Extremo</v>
          </cell>
          <cell r="AJ46" t="str">
            <v>Reducir (mitigar)</v>
          </cell>
          <cell r="AK46" t="str">
            <v>Realizar actualización del manual GAC-M-02 Manual para el investigador.</v>
          </cell>
          <cell r="AL46" t="str">
            <v>Lider Gestion Academica e investigacion</v>
          </cell>
          <cell r="AM46" t="str">
            <v>Agosto de 2023</v>
          </cell>
          <cell r="AN46" t="str">
            <v>Cuatrimestral</v>
          </cell>
          <cell r="AO46" t="str">
            <v>Manual actualizado.</v>
          </cell>
          <cell r="AP46" t="str">
            <v>En curso</v>
          </cell>
        </row>
        <row r="47">
          <cell r="N47">
            <v>0.6</v>
          </cell>
          <cell r="O47" t="str">
            <v>Catastrófico</v>
          </cell>
          <cell r="P47" t="str">
            <v>Catastrófico</v>
          </cell>
          <cell r="Q47">
            <v>1</v>
          </cell>
          <cell r="R47" t="str">
            <v>Extremo</v>
          </cell>
          <cell r="T47" t="str">
            <v>La contadora del HUSRT valida la generación de interfaces del sistema de información SERVINTE de los procesos resposables  teniendo en cuenta lo descrito en la resolución 048 de 2021</v>
          </cell>
          <cell r="U47" t="str">
            <v>Probabilidad</v>
          </cell>
          <cell r="V47" t="str">
            <v>Preventivo</v>
          </cell>
          <cell r="W47" t="str">
            <v>Automático</v>
          </cell>
          <cell r="X47" t="str">
            <v>50%</v>
          </cell>
          <cell r="Y47" t="str">
            <v>Documentado</v>
          </cell>
          <cell r="Z47" t="str">
            <v>Continua</v>
          </cell>
          <cell r="AA47" t="str">
            <v>Con Registro</v>
          </cell>
          <cell r="AB47" t="str">
            <v>Intarfaces de los procesos
Estados Financieros publicados.</v>
          </cell>
          <cell r="AC47">
            <v>0.3</v>
          </cell>
          <cell r="AD47" t="str">
            <v>Baja</v>
          </cell>
          <cell r="AE47">
            <v>0.3</v>
          </cell>
          <cell r="AF47" t="str">
            <v>Catastrófico</v>
          </cell>
          <cell r="AG47">
            <v>1</v>
          </cell>
          <cell r="AH47" t="str">
            <v>Extremo</v>
          </cell>
          <cell r="AI47" t="str">
            <v>Extremo</v>
          </cell>
          <cell r="AJ47" t="str">
            <v>Reducir (mitigar)</v>
          </cell>
          <cell r="AK47" t="str">
            <v>Continuar con la validción de las interfaces generadas por los lideres de los procesos responsables</v>
          </cell>
          <cell r="AL47" t="str">
            <v>Contadora</v>
          </cell>
          <cell r="AM47" t="str">
            <v>Agosto de 2023</v>
          </cell>
          <cell r="AN47" t="str">
            <v>Cuatrimestral</v>
          </cell>
          <cell r="AO47" t="str">
            <v>Intarfaces de los procesos
Estados Financieros publicados.</v>
          </cell>
          <cell r="AP47" t="str">
            <v>En curso</v>
          </cell>
        </row>
        <row r="48">
          <cell r="N48">
            <v>0.6</v>
          </cell>
          <cell r="O48" t="str">
            <v>Catastrófico</v>
          </cell>
          <cell r="P48" t="str">
            <v>Catastrófico</v>
          </cell>
          <cell r="Q48">
            <v>1</v>
          </cell>
          <cell r="R48" t="str">
            <v>Extremo</v>
          </cell>
          <cell r="T48" t="str">
            <v xml:space="preserve">Los regentes y tecnologos administrativos realizan los inventarios aleatorios mensualmente a traves del formato SF-F-58 "Control de inventarios y fechas de vencimiento"
</v>
          </cell>
          <cell r="U48" t="str">
            <v>Probabilidad</v>
          </cell>
          <cell r="V48" t="str">
            <v>Preventivo</v>
          </cell>
          <cell r="W48" t="str">
            <v>Manual</v>
          </cell>
          <cell r="X48" t="str">
            <v>40%</v>
          </cell>
          <cell r="Y48" t="str">
            <v>Sin Documentar</v>
          </cell>
          <cell r="Z48" t="str">
            <v>Continua</v>
          </cell>
          <cell r="AA48" t="str">
            <v>Con Registro</v>
          </cell>
          <cell r="AB48" t="str">
            <v xml:space="preserve">formato SF-F-58 "Control de inventrios y fechas de vencimiento"
</v>
          </cell>
          <cell r="AC48">
            <v>0.36</v>
          </cell>
          <cell r="AD48" t="str">
            <v>Baja</v>
          </cell>
          <cell r="AE48">
            <v>0.36</v>
          </cell>
          <cell r="AF48" t="str">
            <v>Catastrófico</v>
          </cell>
          <cell r="AG48">
            <v>1</v>
          </cell>
          <cell r="AH48" t="str">
            <v>Extremo</v>
          </cell>
          <cell r="AI48" t="str">
            <v>Extremo</v>
          </cell>
          <cell r="AJ48" t="str">
            <v>Reducir (mitigar)</v>
          </cell>
          <cell r="AK48" t="str">
            <v>Se desarrollan las actividades del plan de mejora suscrito el 30 de marzo de 2023 a control interno</v>
          </cell>
          <cell r="AL48" t="str">
            <v xml:space="preserve">Coordinador de servicio farmaceutico </v>
          </cell>
          <cell r="AM48" t="str">
            <v>Abril a julio de 2023</v>
          </cell>
          <cell r="AN48" t="str">
            <v>Cuatrimestral</v>
          </cell>
          <cell r="AO48" t="str">
            <v>Actividades ejecutadas /actividades programas *100</v>
          </cell>
          <cell r="AP48" t="str">
            <v>En curso</v>
          </cell>
        </row>
        <row r="49">
          <cell r="N49">
            <v>0.4</v>
          </cell>
          <cell r="O49" t="str">
            <v>Catastrófico</v>
          </cell>
          <cell r="P49" t="str">
            <v>Catastrófico</v>
          </cell>
          <cell r="Q49">
            <v>1</v>
          </cell>
          <cell r="R49" t="str">
            <v>Extremo</v>
          </cell>
          <cell r="T49" t="str">
            <v>La enfermera jefe durante la primera semana de cada mes verifica el estado actual de los medicamentos, dispositivos medicos (fecha de vencimiento, lote, y cantidad), la cual queda registrada en el formato SF-F-36 Y SF-F-38, teniendo en cuenta el procedimiento TRA-PR-53</v>
          </cell>
          <cell r="U49" t="str">
            <v>Probabilidad</v>
          </cell>
          <cell r="V49" t="str">
            <v>Preventivo</v>
          </cell>
          <cell r="W49" t="str">
            <v>Manual</v>
          </cell>
          <cell r="X49" t="str">
            <v>40%</v>
          </cell>
          <cell r="Y49" t="str">
            <v>Documentado</v>
          </cell>
          <cell r="Z49" t="str">
            <v>Continua</v>
          </cell>
          <cell r="AA49" t="str">
            <v>Con Registro</v>
          </cell>
          <cell r="AB49" t="str">
            <v>Formato SF-F-36 Inventario de carro de paro
Formato SF-F-38,  Listado de reserva autorizada de medicamentos y dispositivos medicos par servicios</v>
          </cell>
          <cell r="AC49">
            <v>0.24</v>
          </cell>
          <cell r="AD49" t="str">
            <v>Baja</v>
          </cell>
          <cell r="AE49">
            <v>0.24</v>
          </cell>
          <cell r="AF49" t="str">
            <v>Catastrófico</v>
          </cell>
          <cell r="AG49">
            <v>1</v>
          </cell>
          <cell r="AH49" t="str">
            <v>Extremo</v>
          </cell>
          <cell r="AI49" t="str">
            <v>Extremo</v>
          </cell>
          <cell r="AJ49" t="str">
            <v>Reducir (mitigar)</v>
          </cell>
          <cell r="AK49" t="str">
            <v>Validar el cumplimiento de la aplicación de la lista de chequeo SF-F-36 Inventario de carro de paro</v>
          </cell>
          <cell r="AL49" t="str">
            <v xml:space="preserve">Coordinador de servicio farmaceutico </v>
          </cell>
          <cell r="AM49" t="str">
            <v>Abril a diciembre de 2023</v>
          </cell>
          <cell r="AN49" t="str">
            <v>Cuatrimestral</v>
          </cell>
          <cell r="AO49" t="str">
            <v>Formato SF-F-36 Inventario de carro de paro</v>
          </cell>
          <cell r="AP49" t="str">
            <v>En curso</v>
          </cell>
        </row>
        <row r="50">
          <cell r="N50">
            <v>0.4</v>
          </cell>
          <cell r="O50" t="str">
            <v>Catastrófico</v>
          </cell>
          <cell r="P50" t="str">
            <v>Catastrófico</v>
          </cell>
          <cell r="Q50">
            <v>1</v>
          </cell>
          <cell r="R50" t="str">
            <v>Extremo</v>
          </cell>
          <cell r="T50" t="str">
            <v>El tecnico biomedico identifica el daño del equipo biomedico por mala manipulacion  a traves de la rondas diarias registradas en el formato IB-F-05 "Reporte diario de fallas de equipos biomedicos" y por los llamados de las areas a traves del aplicativo HRCATCH, al identificar el daño del equipo biomedico por mala manipulacion solitan al servicio responsable el diligenciamiento del formato F-54 "Reporte de daño de dotación hospitalaria, se diagnostica el equipo, se registra el reporte de mantenimiento correspondiente en el formato IB-F-24 ,  se programa la capacitacion en el servico y  se deja registro en el formato TH-F-15 , con el fin de evitar la ocurrencia del evento.</v>
          </cell>
          <cell r="U50" t="str">
            <v>Probabilidad</v>
          </cell>
          <cell r="V50" t="str">
            <v>Preventivo</v>
          </cell>
          <cell r="W50" t="str">
            <v>Manual</v>
          </cell>
          <cell r="X50" t="str">
            <v>40%</v>
          </cell>
          <cell r="Y50" t="str">
            <v>Sin Documentar</v>
          </cell>
          <cell r="Z50" t="str">
            <v>Continua</v>
          </cell>
          <cell r="AA50" t="str">
            <v>Con Registro</v>
          </cell>
          <cell r="AB50" t="str">
            <v>formato IB-F-05 "Reporte diario de fallas de equipos biomedicos"
 llamados de las areas a traves del aplicativo HRCATCH,
IB-F-24 Reporte De Mantenimiento Digital Hrcatch
 formato IB-F-54 "Reporte de daño de dotación hospitalaria
Formato TH-F-15 Asistencia de colaboradores a eventos de capacitación</v>
          </cell>
          <cell r="AC50">
            <v>0.24</v>
          </cell>
          <cell r="AD50" t="str">
            <v>Baja</v>
          </cell>
          <cell r="AE50">
            <v>0.24</v>
          </cell>
          <cell r="AF50" t="str">
            <v>Catastrófico</v>
          </cell>
          <cell r="AG50">
            <v>1</v>
          </cell>
          <cell r="AH50" t="str">
            <v>Extremo</v>
          </cell>
          <cell r="AI50" t="str">
            <v>Extremo</v>
          </cell>
          <cell r="AJ50" t="str">
            <v>Reducir (mitigar)</v>
          </cell>
          <cell r="AK50" t="str">
            <v>Documentar el procedimiento "daño equipo biomedico por mala manipulación"</v>
          </cell>
          <cell r="AL50" t="str">
            <v>Coordinador de gestion de la tecnologia</v>
          </cell>
          <cell r="AM50" t="str">
            <v>Julio de 2023</v>
          </cell>
          <cell r="AN50" t="str">
            <v>Cuatrimestral</v>
          </cell>
          <cell r="AO50" t="str">
            <v>Procedimiento actualizado</v>
          </cell>
          <cell r="AP50" t="str">
            <v>En curso</v>
          </cell>
        </row>
      </sheetData>
      <sheetData sheetId="3" refreshError="1"/>
      <sheetData sheetId="4" refreshError="1"/>
      <sheetData sheetId="5" refreshError="1"/>
      <sheetData sheetId="6" refreshError="1"/>
      <sheetData sheetId="7"/>
      <sheetData sheetId="8" refreshError="1"/>
      <sheetData sheetId="9"/>
      <sheetData sheetId="1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Contexto "/>
      <sheetName val="Mapa Riesg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row r="9">
          <cell r="N9" t="str">
            <v>Muy Alta</v>
          </cell>
          <cell r="T9" t="str">
            <v>Menor</v>
          </cell>
        </row>
        <row r="10">
          <cell r="N10" t="str">
            <v>Muy Alta</v>
          </cell>
          <cell r="T10" t="str">
            <v>Moderado</v>
          </cell>
        </row>
        <row r="11">
          <cell r="N11" t="str">
            <v>Muy Alta</v>
          </cell>
          <cell r="T11" t="str">
            <v>Moderado</v>
          </cell>
        </row>
        <row r="12">
          <cell r="N12" t="str">
            <v>Muy Alta</v>
          </cell>
          <cell r="T12" t="str">
            <v>Moderado</v>
          </cell>
        </row>
        <row r="13">
          <cell r="N13" t="str">
            <v>Muy Alta</v>
          </cell>
          <cell r="T13" t="str">
            <v>Moderado</v>
          </cell>
        </row>
        <row r="14">
          <cell r="N14" t="str">
            <v>Baja</v>
          </cell>
          <cell r="T14" t="str">
            <v>Moderado</v>
          </cell>
        </row>
        <row r="15">
          <cell r="N15" t="str">
            <v>Muy Alta</v>
          </cell>
          <cell r="T15" t="str">
            <v>Moderado</v>
          </cell>
        </row>
        <row r="16">
          <cell r="N16" t="str">
            <v>Muy Alta</v>
          </cell>
          <cell r="T16" t="str">
            <v>Moderado</v>
          </cell>
        </row>
        <row r="17">
          <cell r="N17" t="str">
            <v>Muy Alta</v>
          </cell>
          <cell r="T17" t="str">
            <v>Moderado</v>
          </cell>
        </row>
        <row r="18">
          <cell r="N18" t="str">
            <v>Muy Alta</v>
          </cell>
          <cell r="T18" t="str">
            <v>Menor</v>
          </cell>
        </row>
        <row r="19">
          <cell r="N19" t="str">
            <v>Muy Alta</v>
          </cell>
          <cell r="T19" t="str">
            <v>Moderado</v>
          </cell>
        </row>
        <row r="20">
          <cell r="N20" t="str">
            <v>Muy Alta</v>
          </cell>
          <cell r="T20" t="str">
            <v>Moderado</v>
          </cell>
        </row>
      </sheetData>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Contexto "/>
      <sheetName val="Mapa Riesgo"/>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row r="9">
          <cell r="AG9">
            <v>0.6</v>
          </cell>
          <cell r="AH9" t="str">
            <v>Media</v>
          </cell>
          <cell r="AI9">
            <v>0.6</v>
          </cell>
          <cell r="AJ9" t="str">
            <v>Menor</v>
          </cell>
          <cell r="AK9">
            <v>0.4</v>
          </cell>
          <cell r="AL9" t="str">
            <v>Moderado</v>
          </cell>
          <cell r="AM9" t="str">
            <v>Moderado</v>
          </cell>
          <cell r="AN9" t="str">
            <v>Evitar</v>
          </cell>
        </row>
        <row r="10">
          <cell r="AG10">
            <v>0.6</v>
          </cell>
          <cell r="AH10" t="str">
            <v>Media</v>
          </cell>
          <cell r="AI10">
            <v>0.6</v>
          </cell>
          <cell r="AJ10" t="str">
            <v>Moderado</v>
          </cell>
          <cell r="AK10">
            <v>0.6</v>
          </cell>
          <cell r="AL10" t="str">
            <v>Moderado</v>
          </cell>
          <cell r="AM10" t="str">
            <v>Moderado</v>
          </cell>
          <cell r="AN10" t="str">
            <v>Evitar</v>
          </cell>
        </row>
        <row r="11">
          <cell r="AG11" t="str">
            <v/>
          </cell>
          <cell r="AH11" t="str">
            <v/>
          </cell>
          <cell r="AI11" t="str">
            <v/>
          </cell>
          <cell r="AJ11" t="str">
            <v/>
          </cell>
          <cell r="AK11" t="str">
            <v/>
          </cell>
          <cell r="AL11" t="str">
            <v/>
          </cell>
          <cell r="AM11" t="str">
            <v/>
          </cell>
          <cell r="AN11" t="str">
            <v>Evitar</v>
          </cell>
        </row>
        <row r="12">
          <cell r="AG12">
            <v>0.6</v>
          </cell>
          <cell r="AH12" t="str">
            <v>Media</v>
          </cell>
          <cell r="AI12">
            <v>0.6</v>
          </cell>
          <cell r="AJ12" t="str">
            <v>Moderado</v>
          </cell>
          <cell r="AK12">
            <v>0.6</v>
          </cell>
          <cell r="AL12" t="str">
            <v>Moderado</v>
          </cell>
          <cell r="AM12" t="str">
            <v>Moderado</v>
          </cell>
          <cell r="AN12" t="str">
            <v>Evitar</v>
          </cell>
        </row>
        <row r="13">
          <cell r="AG13">
            <v>0.6</v>
          </cell>
          <cell r="AH13" t="str">
            <v>Media</v>
          </cell>
          <cell r="AI13">
            <v>0.6</v>
          </cell>
          <cell r="AJ13" t="str">
            <v>Moderado</v>
          </cell>
          <cell r="AK13">
            <v>0.6</v>
          </cell>
          <cell r="AL13" t="str">
            <v>Moderado</v>
          </cell>
          <cell r="AM13" t="str">
            <v>Moderado</v>
          </cell>
          <cell r="AN13" t="str">
            <v>Evitar</v>
          </cell>
        </row>
        <row r="14">
          <cell r="AG14">
            <v>0.6</v>
          </cell>
          <cell r="AH14" t="str">
            <v>Media</v>
          </cell>
          <cell r="AI14">
            <v>0.6</v>
          </cell>
          <cell r="AJ14" t="str">
            <v>Moderado</v>
          </cell>
          <cell r="AK14">
            <v>0.6</v>
          </cell>
          <cell r="AL14" t="str">
            <v>Moderado</v>
          </cell>
          <cell r="AM14" t="str">
            <v>Moderado</v>
          </cell>
          <cell r="AN14" t="str">
            <v>Evitar</v>
          </cell>
        </row>
        <row r="15">
          <cell r="AG15" t="str">
            <v/>
          </cell>
          <cell r="AH15" t="str">
            <v/>
          </cell>
          <cell r="AI15" t="str">
            <v/>
          </cell>
          <cell r="AJ15" t="str">
            <v/>
          </cell>
          <cell r="AK15" t="str">
            <v/>
          </cell>
          <cell r="AL15" t="str">
            <v/>
          </cell>
          <cell r="AM15" t="str">
            <v/>
          </cell>
          <cell r="AN15" t="str">
            <v>Evitar</v>
          </cell>
        </row>
        <row r="16">
          <cell r="AG16" t="str">
            <v/>
          </cell>
          <cell r="AH16" t="str">
            <v/>
          </cell>
          <cell r="AI16" t="str">
            <v/>
          </cell>
          <cell r="AJ16" t="str">
            <v/>
          </cell>
          <cell r="AK16" t="str">
            <v/>
          </cell>
          <cell r="AL16" t="str">
            <v/>
          </cell>
          <cell r="AM16" t="str">
            <v/>
          </cell>
          <cell r="AN16" t="str">
            <v>Evitar</v>
          </cell>
        </row>
        <row r="17">
          <cell r="AG17" t="str">
            <v/>
          </cell>
          <cell r="AH17" t="str">
            <v/>
          </cell>
          <cell r="AI17" t="str">
            <v/>
          </cell>
          <cell r="AJ17" t="str">
            <v/>
          </cell>
          <cell r="AK17" t="str">
            <v/>
          </cell>
          <cell r="AL17" t="str">
            <v/>
          </cell>
          <cell r="AM17" t="str">
            <v/>
          </cell>
          <cell r="AN17" t="str">
            <v>Evitar</v>
          </cell>
        </row>
        <row r="18">
          <cell r="AG18">
            <v>0.6</v>
          </cell>
          <cell r="AH18" t="str">
            <v>Media</v>
          </cell>
          <cell r="AI18">
            <v>0.6</v>
          </cell>
          <cell r="AJ18" t="str">
            <v>Menor</v>
          </cell>
          <cell r="AK18">
            <v>0.4</v>
          </cell>
          <cell r="AL18" t="str">
            <v>Moderado</v>
          </cell>
          <cell r="AM18" t="str">
            <v>Moderado</v>
          </cell>
          <cell r="AN18" t="str">
            <v>Evitar</v>
          </cell>
        </row>
        <row r="19">
          <cell r="AG19" t="str">
            <v/>
          </cell>
          <cell r="AH19" t="str">
            <v/>
          </cell>
          <cell r="AI19" t="str">
            <v/>
          </cell>
          <cell r="AJ19" t="str">
            <v/>
          </cell>
          <cell r="AK19" t="str">
            <v/>
          </cell>
          <cell r="AL19" t="str">
            <v/>
          </cell>
          <cell r="AM19" t="str">
            <v/>
          </cell>
          <cell r="AN19" t="str">
            <v>Evitar</v>
          </cell>
        </row>
        <row r="20">
          <cell r="AG20" t="str">
            <v/>
          </cell>
          <cell r="AH20" t="str">
            <v/>
          </cell>
          <cell r="AI20" t="str">
            <v/>
          </cell>
          <cell r="AJ20" t="str">
            <v/>
          </cell>
          <cell r="AK20" t="str">
            <v/>
          </cell>
          <cell r="AL20" t="str">
            <v/>
          </cell>
          <cell r="AM20" t="str">
            <v/>
          </cell>
          <cell r="AN20" t="str">
            <v>Evitar</v>
          </cell>
        </row>
      </sheetData>
      <sheetData sheetId="3"/>
      <sheetData sheetId="4"/>
      <sheetData sheetId="5"/>
      <sheetData sheetId="6"/>
      <sheetData sheetId="7"/>
      <sheetData sheetId="8"/>
      <sheetData sheetId="9"/>
      <sheetData sheetId="1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sheetData sheetId="3"/>
      <sheetData sheetId="4"/>
      <sheetData sheetId="5">
        <row r="221">
          <cell r="B221" t="e">
            <v>#NAME?</v>
          </cell>
        </row>
      </sheetData>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Opciones Tratamiento"/>
      <sheetName val="Hoja1"/>
    </sheetNames>
    <sheetDataSet>
      <sheetData sheetId="0" refreshError="1"/>
      <sheetData sheetId="1" refreshError="1"/>
      <sheetData sheetId="2" refreshError="1"/>
      <sheetData sheetId="3"/>
      <sheetData sheetId="4"/>
      <sheetData sheetId="5">
        <row r="11">
          <cell r="C11" t="str">
            <v xml:space="preserve">     Afectación menor a 10 SMLMV .</v>
          </cell>
        </row>
      </sheetData>
      <sheetData sheetId="6"/>
      <sheetData sheetId="7"/>
      <sheetData sheetId="8"/>
      <sheetData sheetId="9"/>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sheetData sheetId="4"/>
      <sheetData sheetId="5">
        <row r="11">
          <cell r="C11" t="str">
            <v xml:space="preserve">     Afectación menor a 10 SMLMV .</v>
          </cell>
        </row>
      </sheetData>
      <sheetData sheetId="6"/>
      <sheetData sheetId="7"/>
      <sheetData sheetId="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sheetData sheetId="4"/>
      <sheetData sheetId="5">
        <row r="11">
          <cell r="C11" t="str">
            <v xml:space="preserve">     Afectación menor a 10 SMLMV .</v>
          </cell>
        </row>
      </sheetData>
      <sheetData sheetId="6"/>
      <sheetData sheetId="7"/>
      <sheetData sheetId="8"/>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Opciones Tratamiento"/>
      <sheetName val="Hoja1"/>
    </sheetNames>
    <sheetDataSet>
      <sheetData sheetId="0" refreshError="1"/>
      <sheetData sheetId="1" refreshError="1"/>
      <sheetData sheetId="2" refreshError="1"/>
      <sheetData sheetId="3"/>
      <sheetData sheetId="4"/>
      <sheetData sheetId="5">
        <row r="11">
          <cell r="C11" t="str">
            <v xml:space="preserve">     Afectación menor a 10 SMLMV .</v>
          </cell>
        </row>
      </sheetData>
      <sheetData sheetId="6"/>
      <sheetData sheetId="7"/>
      <sheetData sheetId="8"/>
      <sheetData sheetId="9"/>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sheetData sheetId="4"/>
      <sheetData sheetId="5">
        <row r="11">
          <cell r="C11" t="str">
            <v xml:space="preserve">     Afectación menor a 10 SMLMV .</v>
          </cell>
        </row>
      </sheetData>
      <sheetData sheetId="6"/>
      <sheetData sheetId="7"/>
      <sheetData sheetId="8"/>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refreshError="1"/>
      <sheetData sheetId="1" refreshError="1"/>
      <sheetData sheetId="2" refreshError="1"/>
      <sheetData sheetId="3"/>
      <sheetData sheetId="4"/>
      <sheetData sheetId="5">
        <row r="11">
          <cell r="C11" t="str">
            <v xml:space="preserve">     Afectación menor a 10 SMLMV .</v>
          </cell>
        </row>
      </sheetData>
      <sheetData sheetId="6"/>
      <sheetData sheetId="7"/>
      <sheetData sheetId="8"/>
      <sheetData sheetId="9"/>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sheetData sheetId="3"/>
      <sheetData sheetId="4"/>
      <sheetData sheetId="5">
        <row r="11">
          <cell r="C11" t="str">
            <v xml:space="preserve">     Afectación menor a 10 SMLMV .</v>
          </cell>
        </row>
      </sheetData>
      <sheetData sheetId="6"/>
      <sheetData sheetId="7"/>
      <sheetData sheetId="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sheetData sheetId="4"/>
      <sheetData sheetId="5">
        <row r="11">
          <cell r="C11" t="str">
            <v xml:space="preserve">     Afectación menor a 10 SMLMV .</v>
          </cell>
        </row>
      </sheetData>
      <sheetData sheetId="6"/>
      <sheetData sheetId="7"/>
      <sheetData sheetId="8"/>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sheetData sheetId="3"/>
      <sheetData sheetId="4"/>
      <sheetData sheetId="5">
        <row r="11">
          <cell r="C11" t="str">
            <v xml:space="preserve">     Afectación menor a 10 SMLMV .</v>
          </cell>
        </row>
      </sheetData>
      <sheetData sheetId="6"/>
      <sheetData sheetId="7"/>
      <sheetData sheetId="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sheetData sheetId="4"/>
      <sheetData sheetId="5">
        <row r="11">
          <cell r="C11" t="str">
            <v xml:space="preserve">     Afectación menor a 10 SMLMV .</v>
          </cell>
        </row>
      </sheetData>
      <sheetData sheetId="6"/>
      <sheetData sheetId="7"/>
      <sheetData sheetId="8"/>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Impacto"/>
      <sheetName val="Opciones Tratamiento"/>
      <sheetName val="Tabla Valoración controles"/>
    </sheetNames>
    <sheetDataSet>
      <sheetData sheetId="0" refreshError="1"/>
      <sheetData sheetId="1" refreshError="1"/>
      <sheetData sheetId="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 sheetId="9"/>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Impacto"/>
      <sheetName val="Tabla Valoración controles"/>
    </sheetNames>
    <sheetDataSet>
      <sheetData sheetId="0" refreshError="1"/>
      <sheetData sheetId="1" refreshError="1"/>
      <sheetData sheetId="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s>
    <sheetDataSet>
      <sheetData sheetId="0" refreshError="1"/>
      <sheetData sheetId="1"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s>
    <sheetDataSet>
      <sheetData sheetId="0" refreshError="1"/>
      <sheetData sheetId="1"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 val="Criterios generales"/>
      <sheetName val="Intructivo"/>
      <sheetName val="Tabla probabilidad"/>
      <sheetName val="Tabla Impacto"/>
      <sheetName val="Mapa final"/>
      <sheetName val="Matriz Calor Inherente"/>
      <sheetName val="Matriz Calor Residual"/>
      <sheetName val="CONTROL DE CAMBIOS"/>
      <sheetName val="Hoja4"/>
      <sheetName val="Hoja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 val="Tabla Valoración controles"/>
    </sheetNames>
    <sheetDataSet>
      <sheetData sheetId="0" refreshError="1"/>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Catastrófico</v>
          </cell>
        </row>
      </sheetData>
      <sheetData sheetId="2"/>
      <sheetData sheetId="3"/>
      <sheetData sheetId="4"/>
      <sheetData sheetId="5"/>
      <sheetData sheetId="6"/>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str">
            <v>Criterios</v>
          </cell>
        </row>
        <row r="222">
          <cell r="B222" t="str">
            <v>Afectación Económica o presupuestal</v>
          </cell>
        </row>
        <row r="223">
          <cell r="B223" t="str">
            <v>Pérdida Reputacional</v>
          </cell>
          <cell r="F223" t="str">
            <v>❌</v>
          </cell>
        </row>
      </sheetData>
      <sheetData sheetId="6"/>
      <sheetData sheetId="7"/>
      <sheetData sheetId="8"/>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Catastrófico</v>
          </cell>
        </row>
      </sheetData>
      <sheetData sheetId="2"/>
      <sheetData sheetId="3"/>
      <sheetData sheetId="4"/>
      <sheetData sheetId="5"/>
      <sheetData sheetId="6"/>
      <sheetData sheetId="7"/>
      <sheetData sheetId="8"/>
      <sheetData sheetId="9"/>
      <sheetData sheetId="1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Evaluación controles"/>
      <sheetName val="CONTROL DE CAMBIOS"/>
      <sheetName val="Opciones Tratamiento"/>
      <sheetName val="Hoja1"/>
    </sheetNames>
    <sheetDataSet>
      <sheetData sheetId="0"/>
      <sheetData sheetId="1">
        <row r="10">
          <cell r="K10" t="str">
            <v>Mayor</v>
          </cell>
        </row>
      </sheetData>
      <sheetData sheetId="2"/>
      <sheetData sheetId="3"/>
      <sheetData sheetId="4"/>
      <sheetData sheetId="5"/>
      <sheetData sheetId="6"/>
      <sheetData sheetId="7"/>
      <sheetData sheetId="8"/>
      <sheetData sheetId="9"/>
      <sheetData sheetId="10"/>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K10" t="str">
            <v>Mayor</v>
          </cell>
        </row>
      </sheetData>
      <sheetData sheetId="2"/>
      <sheetData sheetId="3"/>
      <sheetData sheetId="4"/>
      <sheetData sheetId="5"/>
      <sheetData sheetId="6"/>
      <sheetData sheetId="7"/>
      <sheetData sheetId="8"/>
      <sheetData sheetId="9"/>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0.4</v>
          </cell>
        </row>
      </sheetData>
      <sheetData sheetId="2"/>
      <sheetData sheetId="3"/>
      <sheetData sheetId="4"/>
      <sheetData sheetId="5"/>
      <sheetData sheetId="6"/>
      <sheetData sheetId="7"/>
      <sheetData sheetId="8"/>
      <sheetData sheetId="9"/>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v>
          </cell>
        </row>
      </sheetData>
      <sheetData sheetId="2"/>
      <sheetData sheetId="3"/>
      <sheetData sheetId="4"/>
      <sheetData sheetId="5"/>
      <sheetData sheetId="6"/>
      <sheetData sheetId="7"/>
      <sheetData sheetId="8"/>
      <sheetData sheetId="9"/>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Reputacional</v>
          </cell>
        </row>
      </sheetData>
      <sheetData sheetId="2"/>
      <sheetData sheetId="3"/>
      <sheetData sheetId="4"/>
      <sheetData sheetId="5"/>
      <sheetData sheetId="6"/>
      <sheetData sheetId="7"/>
      <sheetData sheetId="8"/>
      <sheetData sheetId="9"/>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B10" t="str">
            <v>Económico y Reputacional</v>
          </cell>
        </row>
      </sheetData>
      <sheetData sheetId="2"/>
      <sheetData sheetId="3"/>
      <sheetData sheetId="4"/>
      <sheetData sheetId="5"/>
      <sheetData sheetId="6"/>
      <sheetData sheetId="7"/>
      <sheetData sheetId="8"/>
      <sheetData sheetId="9"/>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Catastrófico</v>
          </cell>
        </row>
      </sheetData>
      <sheetData sheetId="2"/>
      <sheetData sheetId="3"/>
      <sheetData sheetId="4"/>
      <sheetData sheetId="5"/>
      <sheetData sheetId="6"/>
      <sheetData sheetId="7"/>
      <sheetData sheetId="8"/>
      <sheetData sheetId="9"/>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J10">
            <v>0.2</v>
          </cell>
        </row>
      </sheetData>
      <sheetData sheetId="2"/>
      <sheetData sheetId="3"/>
      <sheetData sheetId="4"/>
      <sheetData sheetId="5"/>
      <sheetData sheetId="6"/>
      <sheetData sheetId="7"/>
      <sheetData sheetId="8"/>
      <sheetData sheetId="9"/>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row r="10">
          <cell r="M10" t="str">
            <v>Mayor</v>
          </cell>
        </row>
      </sheetData>
      <sheetData sheetId="2"/>
      <sheetData sheetId="3"/>
      <sheetData sheetId="4"/>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CONTROL DE CAMBIO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e">
            <v>#NAME?</v>
          </cell>
        </row>
        <row r="222">
          <cell r="B222" t="e">
            <v>#NAME?</v>
          </cell>
        </row>
        <row r="223">
          <cell r="B223" t="e">
            <v>#NAME?</v>
          </cell>
          <cell r="F223" t="str">
            <v>❌</v>
          </cell>
        </row>
      </sheetData>
      <sheetData sheetId="6"/>
      <sheetData sheetId="7"/>
      <sheetData sheetId="8"/>
      <sheetData sheetId="9"/>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ciones Tratamiento"/>
    </sheetNames>
    <sheetDataSet>
      <sheetData sheetId="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a Valoración controles"/>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e">
            <v>#NAME?</v>
          </cell>
        </row>
        <row r="222">
          <cell r="B222" t="e">
            <v>#NAME?</v>
          </cell>
        </row>
        <row r="223">
          <cell r="B223" t="e">
            <v>#NAME?</v>
          </cell>
          <cell r="F223" t="str">
            <v>❌</v>
          </cell>
        </row>
      </sheetData>
      <sheetData sheetId="6"/>
      <sheetData sheetId="7"/>
      <sheetData sheetId="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row r="221">
          <cell r="B221" t="e">
            <v>#NAME?</v>
          </cell>
        </row>
        <row r="222">
          <cell r="B222" t="e">
            <v>#NAME?</v>
          </cell>
        </row>
        <row r="223">
          <cell r="B223" t="e">
            <v>#NAME?</v>
          </cell>
          <cell r="F223" t="str">
            <v>❌</v>
          </cell>
        </row>
      </sheetData>
      <sheetData sheetId="6"/>
      <sheetData sheetId="7"/>
      <sheetData sheetId="8"/>
    </sheetDataSet>
  </externalBook>
</externalLink>
</file>

<file path=xl/persons/person.xml><?xml version="1.0" encoding="utf-8"?>
<personList xmlns="http://schemas.microsoft.com/office/spreadsheetml/2018/threadedcomments" xmlns:x="http://schemas.openxmlformats.org/spreadsheetml/2006/main"/>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596" dataDxfId="595">
  <autoFilter ref="B209:C219" xr:uid="{00000000-0009-0000-0100-000001000000}"/>
  <tableColumns count="2">
    <tableColumn id="1" xr3:uid="{00000000-0010-0000-0000-000001000000}" name="Criterios" dataDxfId="594"/>
    <tableColumn id="2" xr3:uid="{00000000-0010-0000-0000-000002000000}" name="Subcriterios" dataDxfId="593"/>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B1:H45"/>
  <sheetViews>
    <sheetView topLeftCell="B24" zoomScale="110" zoomScaleNormal="110" workbookViewId="0">
      <selection activeCell="B9" sqref="B9:H10"/>
    </sheetView>
  </sheetViews>
  <sheetFormatPr baseColWidth="10" defaultRowHeight="15" x14ac:dyDescent="0.25"/>
  <cols>
    <col min="1" max="1" width="2.85546875" style="36" customWidth="1"/>
    <col min="2" max="3" width="24.7109375" style="36" customWidth="1"/>
    <col min="4" max="4" width="16" style="36" customWidth="1"/>
    <col min="5" max="5" width="24.7109375" style="36" customWidth="1"/>
    <col min="6" max="6" width="27.7109375" style="36" customWidth="1"/>
    <col min="7" max="8" width="24.7109375" style="36" customWidth="1"/>
    <col min="9" max="16384" width="11.42578125" style="36"/>
  </cols>
  <sheetData>
    <row r="1" spans="2:8" ht="15.75" thickBot="1" x14ac:dyDescent="0.3"/>
    <row r="2" spans="2:8" ht="18" x14ac:dyDescent="0.25">
      <c r="B2" s="431" t="s">
        <v>156</v>
      </c>
      <c r="C2" s="432"/>
      <c r="D2" s="432"/>
      <c r="E2" s="432"/>
      <c r="F2" s="432"/>
      <c r="G2" s="432"/>
      <c r="H2" s="433"/>
    </row>
    <row r="3" spans="2:8" x14ac:dyDescent="0.25">
      <c r="B3" s="37"/>
      <c r="C3" s="38"/>
      <c r="D3" s="38"/>
      <c r="E3" s="38"/>
      <c r="F3" s="38"/>
      <c r="G3" s="38"/>
      <c r="H3" s="39"/>
    </row>
    <row r="4" spans="2:8" ht="63" customHeight="1" x14ac:dyDescent="0.25">
      <c r="B4" s="434" t="s">
        <v>193</v>
      </c>
      <c r="C4" s="435"/>
      <c r="D4" s="435"/>
      <c r="E4" s="435"/>
      <c r="F4" s="435"/>
      <c r="G4" s="435"/>
      <c r="H4" s="436"/>
    </row>
    <row r="5" spans="2:8" ht="63" customHeight="1" x14ac:dyDescent="0.25">
      <c r="B5" s="437"/>
      <c r="C5" s="438"/>
      <c r="D5" s="438"/>
      <c r="E5" s="438"/>
      <c r="F5" s="438"/>
      <c r="G5" s="438"/>
      <c r="H5" s="439"/>
    </row>
    <row r="6" spans="2:8" ht="16.5" x14ac:dyDescent="0.25">
      <c r="B6" s="440" t="s">
        <v>154</v>
      </c>
      <c r="C6" s="441"/>
      <c r="D6" s="441"/>
      <c r="E6" s="441"/>
      <c r="F6" s="441"/>
      <c r="G6" s="441"/>
      <c r="H6" s="442"/>
    </row>
    <row r="7" spans="2:8" ht="95.25" customHeight="1" x14ac:dyDescent="0.25">
      <c r="B7" s="450" t="s">
        <v>157</v>
      </c>
      <c r="C7" s="451"/>
      <c r="D7" s="451"/>
      <c r="E7" s="451"/>
      <c r="F7" s="451"/>
      <c r="G7" s="451"/>
      <c r="H7" s="452"/>
    </row>
    <row r="8" spans="2:8" ht="16.5" x14ac:dyDescent="0.25">
      <c r="B8" s="73"/>
      <c r="C8" s="74"/>
      <c r="D8" s="74"/>
      <c r="E8" s="74"/>
      <c r="F8" s="74"/>
      <c r="G8" s="74"/>
      <c r="H8" s="75"/>
    </row>
    <row r="9" spans="2:8" ht="16.5" customHeight="1" x14ac:dyDescent="0.25">
      <c r="B9" s="443" t="s">
        <v>186</v>
      </c>
      <c r="C9" s="444"/>
      <c r="D9" s="444"/>
      <c r="E9" s="444"/>
      <c r="F9" s="444"/>
      <c r="G9" s="444"/>
      <c r="H9" s="445"/>
    </row>
    <row r="10" spans="2:8" ht="44.25" customHeight="1" x14ac:dyDescent="0.25">
      <c r="B10" s="443"/>
      <c r="C10" s="444"/>
      <c r="D10" s="444"/>
      <c r="E10" s="444"/>
      <c r="F10" s="444"/>
      <c r="G10" s="444"/>
      <c r="H10" s="445"/>
    </row>
    <row r="11" spans="2:8" ht="15.75" thickBot="1" x14ac:dyDescent="0.3">
      <c r="B11" s="62"/>
      <c r="C11" s="65"/>
      <c r="D11" s="70"/>
      <c r="E11" s="71"/>
      <c r="F11" s="71"/>
      <c r="G11" s="72"/>
      <c r="H11" s="66"/>
    </row>
    <row r="12" spans="2:8" ht="15.75" thickTop="1" x14ac:dyDescent="0.25">
      <c r="B12" s="62"/>
      <c r="C12" s="446" t="s">
        <v>155</v>
      </c>
      <c r="D12" s="447"/>
      <c r="E12" s="448" t="s">
        <v>187</v>
      </c>
      <c r="F12" s="449"/>
      <c r="G12" s="65"/>
      <c r="H12" s="66"/>
    </row>
    <row r="13" spans="2:8" ht="35.25" customHeight="1" x14ac:dyDescent="0.25">
      <c r="B13" s="62"/>
      <c r="C13" s="427" t="s">
        <v>184</v>
      </c>
      <c r="D13" s="428"/>
      <c r="E13" s="429" t="s">
        <v>185</v>
      </c>
      <c r="F13" s="430"/>
      <c r="G13" s="65"/>
      <c r="H13" s="66"/>
    </row>
    <row r="14" spans="2:8" ht="69.75" customHeight="1" x14ac:dyDescent="0.25">
      <c r="B14" s="62"/>
      <c r="C14" s="427" t="s">
        <v>204</v>
      </c>
      <c r="D14" s="428"/>
      <c r="E14" s="429" t="s">
        <v>205</v>
      </c>
      <c r="F14" s="430"/>
      <c r="G14" s="65"/>
      <c r="H14" s="66"/>
    </row>
    <row r="15" spans="2:8" ht="34.5" customHeight="1" x14ac:dyDescent="0.25">
      <c r="B15" s="62"/>
      <c r="C15" s="418" t="s">
        <v>1</v>
      </c>
      <c r="D15" s="419"/>
      <c r="E15" s="414" t="s">
        <v>194</v>
      </c>
      <c r="F15" s="415"/>
      <c r="G15" s="65"/>
      <c r="H15" s="66"/>
    </row>
    <row r="16" spans="2:8" ht="28.5" customHeight="1" x14ac:dyDescent="0.25">
      <c r="B16" s="62"/>
      <c r="C16" s="418" t="s">
        <v>39</v>
      </c>
      <c r="D16" s="419"/>
      <c r="E16" s="414" t="s">
        <v>195</v>
      </c>
      <c r="F16" s="415"/>
      <c r="G16" s="65"/>
      <c r="H16" s="66"/>
    </row>
    <row r="17" spans="2:8" ht="72.75" customHeight="1" x14ac:dyDescent="0.25">
      <c r="B17" s="62"/>
      <c r="C17" s="418" t="s">
        <v>0</v>
      </c>
      <c r="D17" s="419"/>
      <c r="E17" s="414" t="s">
        <v>196</v>
      </c>
      <c r="F17" s="415"/>
      <c r="G17" s="65"/>
      <c r="H17" s="66"/>
    </row>
    <row r="18" spans="2:8" ht="64.5" customHeight="1" x14ac:dyDescent="0.25">
      <c r="B18" s="62"/>
      <c r="C18" s="418" t="s">
        <v>45</v>
      </c>
      <c r="D18" s="419"/>
      <c r="E18" s="414" t="s">
        <v>159</v>
      </c>
      <c r="F18" s="415"/>
      <c r="G18" s="65"/>
      <c r="H18" s="66"/>
    </row>
    <row r="19" spans="2:8" ht="39.75" customHeight="1" x14ac:dyDescent="0.25">
      <c r="B19" s="62"/>
      <c r="C19" s="412" t="s">
        <v>202</v>
      </c>
      <c r="D19" s="413"/>
      <c r="E19" s="416" t="s">
        <v>206</v>
      </c>
      <c r="F19" s="417"/>
      <c r="G19" s="65"/>
      <c r="H19" s="66"/>
    </row>
    <row r="20" spans="2:8" ht="39.75" customHeight="1" x14ac:dyDescent="0.25">
      <c r="B20" s="62"/>
      <c r="C20" s="110" t="s">
        <v>203</v>
      </c>
      <c r="D20" s="111"/>
      <c r="E20" s="416" t="s">
        <v>219</v>
      </c>
      <c r="F20" s="417"/>
      <c r="G20" s="65"/>
      <c r="H20" s="66"/>
    </row>
    <row r="21" spans="2:8" ht="71.25" customHeight="1" x14ac:dyDescent="0.25">
      <c r="B21" s="62"/>
      <c r="C21" s="418" t="s">
        <v>158</v>
      </c>
      <c r="D21" s="419"/>
      <c r="E21" s="414" t="s">
        <v>160</v>
      </c>
      <c r="F21" s="415"/>
      <c r="G21" s="65"/>
      <c r="H21" s="66"/>
    </row>
    <row r="22" spans="2:8" ht="39.75" customHeight="1" x14ac:dyDescent="0.25">
      <c r="B22" s="62"/>
      <c r="C22" s="412" t="s">
        <v>31</v>
      </c>
      <c r="D22" s="413"/>
      <c r="E22" s="416" t="s">
        <v>207</v>
      </c>
      <c r="F22" s="417"/>
      <c r="G22" s="65"/>
      <c r="H22" s="66"/>
    </row>
    <row r="23" spans="2:8" ht="55.5" customHeight="1" x14ac:dyDescent="0.25">
      <c r="B23" s="62"/>
      <c r="C23" s="412" t="s">
        <v>161</v>
      </c>
      <c r="D23" s="413"/>
      <c r="E23" s="414" t="s">
        <v>162</v>
      </c>
      <c r="F23" s="415"/>
      <c r="G23" s="65"/>
      <c r="H23" s="66"/>
    </row>
    <row r="24" spans="2:8" ht="42" customHeight="1" x14ac:dyDescent="0.25">
      <c r="B24" s="62"/>
      <c r="C24" s="412" t="s">
        <v>43</v>
      </c>
      <c r="D24" s="413"/>
      <c r="E24" s="414" t="s">
        <v>163</v>
      </c>
      <c r="F24" s="415"/>
      <c r="G24" s="65"/>
      <c r="H24" s="66"/>
    </row>
    <row r="25" spans="2:8" ht="59.25" customHeight="1" x14ac:dyDescent="0.25">
      <c r="B25" s="62"/>
      <c r="C25" s="412" t="s">
        <v>153</v>
      </c>
      <c r="D25" s="413"/>
      <c r="E25" s="414" t="s">
        <v>164</v>
      </c>
      <c r="F25" s="415"/>
      <c r="G25" s="65"/>
      <c r="H25" s="66"/>
    </row>
    <row r="26" spans="2:8" ht="23.25" customHeight="1" x14ac:dyDescent="0.25">
      <c r="B26" s="62"/>
      <c r="C26" s="412" t="s">
        <v>10</v>
      </c>
      <c r="D26" s="413"/>
      <c r="E26" s="414" t="s">
        <v>165</v>
      </c>
      <c r="F26" s="415"/>
      <c r="G26" s="65"/>
      <c r="H26" s="66"/>
    </row>
    <row r="27" spans="2:8" ht="30.75" customHeight="1" x14ac:dyDescent="0.25">
      <c r="B27" s="62"/>
      <c r="C27" s="412" t="s">
        <v>169</v>
      </c>
      <c r="D27" s="413"/>
      <c r="E27" s="414" t="s">
        <v>166</v>
      </c>
      <c r="F27" s="415"/>
      <c r="G27" s="65"/>
      <c r="H27" s="66"/>
    </row>
    <row r="28" spans="2:8" ht="35.25" customHeight="1" x14ac:dyDescent="0.25">
      <c r="B28" s="62"/>
      <c r="C28" s="412" t="s">
        <v>170</v>
      </c>
      <c r="D28" s="413"/>
      <c r="E28" s="414" t="s">
        <v>167</v>
      </c>
      <c r="F28" s="415"/>
      <c r="G28" s="65"/>
      <c r="H28" s="66"/>
    </row>
    <row r="29" spans="2:8" ht="33" customHeight="1" x14ac:dyDescent="0.25">
      <c r="B29" s="62"/>
      <c r="C29" s="412" t="s">
        <v>170</v>
      </c>
      <c r="D29" s="413"/>
      <c r="E29" s="414" t="s">
        <v>167</v>
      </c>
      <c r="F29" s="415"/>
      <c r="G29" s="65"/>
      <c r="H29" s="66"/>
    </row>
    <row r="30" spans="2:8" ht="30" customHeight="1" x14ac:dyDescent="0.25">
      <c r="B30" s="62"/>
      <c r="C30" s="412" t="s">
        <v>171</v>
      </c>
      <c r="D30" s="413"/>
      <c r="E30" s="414" t="s">
        <v>168</v>
      </c>
      <c r="F30" s="415"/>
      <c r="G30" s="65"/>
      <c r="H30" s="66"/>
    </row>
    <row r="31" spans="2:8" ht="35.25" customHeight="1" x14ac:dyDescent="0.25">
      <c r="B31" s="62"/>
      <c r="C31" s="412" t="s">
        <v>172</v>
      </c>
      <c r="D31" s="413"/>
      <c r="E31" s="414" t="s">
        <v>173</v>
      </c>
      <c r="F31" s="415"/>
      <c r="G31" s="65"/>
      <c r="H31" s="66"/>
    </row>
    <row r="32" spans="2:8" ht="31.5" customHeight="1" x14ac:dyDescent="0.25">
      <c r="B32" s="62"/>
      <c r="C32" s="412" t="s">
        <v>174</v>
      </c>
      <c r="D32" s="413"/>
      <c r="E32" s="414" t="s">
        <v>175</v>
      </c>
      <c r="F32" s="415"/>
      <c r="G32" s="65"/>
      <c r="H32" s="66"/>
    </row>
    <row r="33" spans="2:8" ht="35.25" customHeight="1" x14ac:dyDescent="0.25">
      <c r="B33" s="62"/>
      <c r="C33" s="412" t="s">
        <v>176</v>
      </c>
      <c r="D33" s="413"/>
      <c r="E33" s="414" t="s">
        <v>177</v>
      </c>
      <c r="F33" s="415"/>
      <c r="G33" s="65"/>
      <c r="H33" s="66"/>
    </row>
    <row r="34" spans="2:8" ht="59.25" customHeight="1" x14ac:dyDescent="0.25">
      <c r="B34" s="62"/>
      <c r="C34" s="412" t="s">
        <v>178</v>
      </c>
      <c r="D34" s="413"/>
      <c r="E34" s="414" t="s">
        <v>179</v>
      </c>
      <c r="F34" s="415"/>
      <c r="G34" s="65"/>
      <c r="H34" s="66"/>
    </row>
    <row r="35" spans="2:8" ht="29.25" customHeight="1" x14ac:dyDescent="0.25">
      <c r="B35" s="62"/>
      <c r="C35" s="412" t="s">
        <v>27</v>
      </c>
      <c r="D35" s="413"/>
      <c r="E35" s="414" t="s">
        <v>180</v>
      </c>
      <c r="F35" s="415"/>
      <c r="G35" s="65"/>
      <c r="H35" s="66"/>
    </row>
    <row r="36" spans="2:8" ht="82.5" customHeight="1" x14ac:dyDescent="0.25">
      <c r="B36" s="62"/>
      <c r="C36" s="412" t="s">
        <v>182</v>
      </c>
      <c r="D36" s="413"/>
      <c r="E36" s="414" t="s">
        <v>181</v>
      </c>
      <c r="F36" s="415"/>
      <c r="G36" s="65"/>
      <c r="H36" s="66"/>
    </row>
    <row r="37" spans="2:8" ht="46.5" customHeight="1" x14ac:dyDescent="0.25">
      <c r="B37" s="62"/>
      <c r="C37" s="412" t="s">
        <v>36</v>
      </c>
      <c r="D37" s="413"/>
      <c r="E37" s="414" t="s">
        <v>183</v>
      </c>
      <c r="F37" s="415"/>
      <c r="G37" s="65"/>
      <c r="H37" s="66"/>
    </row>
    <row r="38" spans="2:8" ht="6.75" customHeight="1" thickBot="1" x14ac:dyDescent="0.3">
      <c r="B38" s="62"/>
      <c r="C38" s="423"/>
      <c r="D38" s="424"/>
      <c r="E38" s="425"/>
      <c r="F38" s="426"/>
      <c r="G38" s="65"/>
      <c r="H38" s="66"/>
    </row>
    <row r="39" spans="2:8" ht="15.75" thickTop="1" x14ac:dyDescent="0.25">
      <c r="B39" s="62"/>
      <c r="C39" s="63"/>
      <c r="D39" s="63"/>
      <c r="E39" s="64"/>
      <c r="F39" s="64"/>
      <c r="G39" s="65"/>
      <c r="H39" s="66"/>
    </row>
    <row r="40" spans="2:8" ht="21" customHeight="1" x14ac:dyDescent="0.25">
      <c r="B40" s="420" t="s">
        <v>188</v>
      </c>
      <c r="C40" s="421"/>
      <c r="D40" s="421"/>
      <c r="E40" s="421"/>
      <c r="F40" s="421"/>
      <c r="G40" s="421"/>
      <c r="H40" s="422"/>
    </row>
    <row r="41" spans="2:8" ht="20.25" customHeight="1" x14ac:dyDescent="0.25">
      <c r="B41" s="420" t="s">
        <v>189</v>
      </c>
      <c r="C41" s="421"/>
      <c r="D41" s="421"/>
      <c r="E41" s="421"/>
      <c r="F41" s="421"/>
      <c r="G41" s="421"/>
      <c r="H41" s="422"/>
    </row>
    <row r="42" spans="2:8" ht="20.25" customHeight="1" x14ac:dyDescent="0.25">
      <c r="B42" s="420" t="s">
        <v>190</v>
      </c>
      <c r="C42" s="421"/>
      <c r="D42" s="421"/>
      <c r="E42" s="421"/>
      <c r="F42" s="421"/>
      <c r="G42" s="421"/>
      <c r="H42" s="422"/>
    </row>
    <row r="43" spans="2:8" ht="20.25" customHeight="1" x14ac:dyDescent="0.25">
      <c r="B43" s="420" t="s">
        <v>191</v>
      </c>
      <c r="C43" s="421"/>
      <c r="D43" s="421"/>
      <c r="E43" s="421"/>
      <c r="F43" s="421"/>
      <c r="G43" s="421"/>
      <c r="H43" s="422"/>
    </row>
    <row r="44" spans="2:8" x14ac:dyDescent="0.25">
      <c r="B44" s="420" t="s">
        <v>192</v>
      </c>
      <c r="C44" s="421"/>
      <c r="D44" s="421"/>
      <c r="E44" s="421"/>
      <c r="F44" s="421"/>
      <c r="G44" s="421"/>
      <c r="H44" s="422"/>
    </row>
    <row r="45" spans="2:8" ht="15.75" thickBot="1" x14ac:dyDescent="0.3">
      <c r="B45" s="67"/>
      <c r="C45" s="68"/>
      <c r="D45" s="68"/>
      <c r="E45" s="68"/>
      <c r="F45" s="68"/>
      <c r="G45" s="68"/>
      <c r="H45" s="69"/>
    </row>
  </sheetData>
  <mergeCells count="63">
    <mergeCell ref="B2:H2"/>
    <mergeCell ref="B4:H5"/>
    <mergeCell ref="B6:H6"/>
    <mergeCell ref="B9:H10"/>
    <mergeCell ref="C12:D12"/>
    <mergeCell ref="E12:F12"/>
    <mergeCell ref="B7:H7"/>
    <mergeCell ref="C13:D13"/>
    <mergeCell ref="E13:F13"/>
    <mergeCell ref="C15:D15"/>
    <mergeCell ref="E15:F15"/>
    <mergeCell ref="C18:D18"/>
    <mergeCell ref="C16:D16"/>
    <mergeCell ref="C17:D17"/>
    <mergeCell ref="E16:F16"/>
    <mergeCell ref="E17:F17"/>
    <mergeCell ref="E18:F18"/>
    <mergeCell ref="C14:D14"/>
    <mergeCell ref="E14:F14"/>
    <mergeCell ref="B42:H42"/>
    <mergeCell ref="B43:H43"/>
    <mergeCell ref="B44:H44"/>
    <mergeCell ref="E20:F20"/>
    <mergeCell ref="C24:D24"/>
    <mergeCell ref="E24:F24"/>
    <mergeCell ref="C26:D26"/>
    <mergeCell ref="E26:F26"/>
    <mergeCell ref="E34:F34"/>
    <mergeCell ref="C32:D32"/>
    <mergeCell ref="C31:D31"/>
    <mergeCell ref="E31:F31"/>
    <mergeCell ref="E32:F32"/>
    <mergeCell ref="C27:D27"/>
    <mergeCell ref="E27:F27"/>
    <mergeCell ref="C33:D33"/>
    <mergeCell ref="C34:D34"/>
    <mergeCell ref="C35:D35"/>
    <mergeCell ref="E35:F35"/>
    <mergeCell ref="C36:D36"/>
    <mergeCell ref="E36:F36"/>
    <mergeCell ref="C29:D29"/>
    <mergeCell ref="E29:F29"/>
    <mergeCell ref="C30:D30"/>
    <mergeCell ref="E30:F30"/>
    <mergeCell ref="E33:F33"/>
    <mergeCell ref="B41:H41"/>
    <mergeCell ref="C38:D38"/>
    <mergeCell ref="E38:F38"/>
    <mergeCell ref="C37:D37"/>
    <mergeCell ref="E37:F37"/>
    <mergeCell ref="B40:H40"/>
    <mergeCell ref="C23:D23"/>
    <mergeCell ref="E23:F23"/>
    <mergeCell ref="E28:F28"/>
    <mergeCell ref="C28:D28"/>
    <mergeCell ref="E19:F19"/>
    <mergeCell ref="C19:D19"/>
    <mergeCell ref="C25:D25"/>
    <mergeCell ref="E25:F25"/>
    <mergeCell ref="C21:D21"/>
    <mergeCell ref="E21:F21"/>
    <mergeCell ref="C22:D22"/>
    <mergeCell ref="E22:F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I18"/>
  <sheetViews>
    <sheetView workbookViewId="0">
      <selection activeCell="G3" sqref="G3:H3"/>
    </sheetView>
  </sheetViews>
  <sheetFormatPr baseColWidth="10" defaultRowHeight="12.75" x14ac:dyDescent="0.2"/>
  <cols>
    <col min="1" max="1" width="11.42578125" style="76"/>
    <col min="2" max="2" width="9.5703125" style="76" customWidth="1"/>
    <col min="3" max="3" width="9.7109375" style="76" customWidth="1"/>
    <col min="4" max="4" width="16.140625" style="76" customWidth="1"/>
    <col min="5" max="5" width="35.85546875" style="76" customWidth="1"/>
    <col min="6" max="6" width="24" style="76" customWidth="1"/>
    <col min="7" max="7" width="9.28515625" style="76" customWidth="1"/>
    <col min="8" max="8" width="9.5703125" style="76" customWidth="1"/>
    <col min="9" max="257" width="11.42578125" style="76"/>
    <col min="258" max="258" width="9.5703125" style="76" customWidth="1"/>
    <col min="259" max="259" width="5.42578125" style="76" customWidth="1"/>
    <col min="260" max="260" width="16.140625" style="76" customWidth="1"/>
    <col min="261" max="261" width="35.85546875" style="76" customWidth="1"/>
    <col min="262" max="262" width="24" style="76" customWidth="1"/>
    <col min="263" max="263" width="9.28515625" style="76" customWidth="1"/>
    <col min="264" max="264" width="9.5703125" style="76" customWidth="1"/>
    <col min="265" max="513" width="11.42578125" style="76"/>
    <col min="514" max="514" width="9.5703125" style="76" customWidth="1"/>
    <col min="515" max="515" width="5.42578125" style="76" customWidth="1"/>
    <col min="516" max="516" width="16.140625" style="76" customWidth="1"/>
    <col min="517" max="517" width="35.85546875" style="76" customWidth="1"/>
    <col min="518" max="518" width="24" style="76" customWidth="1"/>
    <col min="519" max="519" width="9.28515625" style="76" customWidth="1"/>
    <col min="520" max="520" width="9.5703125" style="76" customWidth="1"/>
    <col min="521" max="769" width="11.42578125" style="76"/>
    <col min="770" max="770" width="9.5703125" style="76" customWidth="1"/>
    <col min="771" max="771" width="5.42578125" style="76" customWidth="1"/>
    <col min="772" max="772" width="16.140625" style="76" customWidth="1"/>
    <col min="773" max="773" width="35.85546875" style="76" customWidth="1"/>
    <col min="774" max="774" width="24" style="76" customWidth="1"/>
    <col min="775" max="775" width="9.28515625" style="76" customWidth="1"/>
    <col min="776" max="776" width="9.5703125" style="76" customWidth="1"/>
    <col min="777" max="1025" width="11.42578125" style="76"/>
    <col min="1026" max="1026" width="9.5703125" style="76" customWidth="1"/>
    <col min="1027" max="1027" width="5.42578125" style="76" customWidth="1"/>
    <col min="1028" max="1028" width="16.140625" style="76" customWidth="1"/>
    <col min="1029" max="1029" width="35.85546875" style="76" customWidth="1"/>
    <col min="1030" max="1030" width="24" style="76" customWidth="1"/>
    <col min="1031" max="1031" width="9.28515625" style="76" customWidth="1"/>
    <col min="1032" max="1032" width="9.5703125" style="76" customWidth="1"/>
    <col min="1033" max="1281" width="11.42578125" style="76"/>
    <col min="1282" max="1282" width="9.5703125" style="76" customWidth="1"/>
    <col min="1283" max="1283" width="5.42578125" style="76" customWidth="1"/>
    <col min="1284" max="1284" width="16.140625" style="76" customWidth="1"/>
    <col min="1285" max="1285" width="35.85546875" style="76" customWidth="1"/>
    <col min="1286" max="1286" width="24" style="76" customWidth="1"/>
    <col min="1287" max="1287" width="9.28515625" style="76" customWidth="1"/>
    <col min="1288" max="1288" width="9.5703125" style="76" customWidth="1"/>
    <col min="1289" max="1537" width="11.42578125" style="76"/>
    <col min="1538" max="1538" width="9.5703125" style="76" customWidth="1"/>
    <col min="1539" max="1539" width="5.42578125" style="76" customWidth="1"/>
    <col min="1540" max="1540" width="16.140625" style="76" customWidth="1"/>
    <col min="1541" max="1541" width="35.85546875" style="76" customWidth="1"/>
    <col min="1542" max="1542" width="24" style="76" customWidth="1"/>
    <col min="1543" max="1543" width="9.28515625" style="76" customWidth="1"/>
    <col min="1544" max="1544" width="9.5703125" style="76" customWidth="1"/>
    <col min="1545" max="1793" width="11.42578125" style="76"/>
    <col min="1794" max="1794" width="9.5703125" style="76" customWidth="1"/>
    <col min="1795" max="1795" width="5.42578125" style="76" customWidth="1"/>
    <col min="1796" max="1796" width="16.140625" style="76" customWidth="1"/>
    <col min="1797" max="1797" width="35.85546875" style="76" customWidth="1"/>
    <col min="1798" max="1798" width="24" style="76" customWidth="1"/>
    <col min="1799" max="1799" width="9.28515625" style="76" customWidth="1"/>
    <col min="1800" max="1800" width="9.5703125" style="76" customWidth="1"/>
    <col min="1801" max="2049" width="11.42578125" style="76"/>
    <col min="2050" max="2050" width="9.5703125" style="76" customWidth="1"/>
    <col min="2051" max="2051" width="5.42578125" style="76" customWidth="1"/>
    <col min="2052" max="2052" width="16.140625" style="76" customWidth="1"/>
    <col min="2053" max="2053" width="35.85546875" style="76" customWidth="1"/>
    <col min="2054" max="2054" width="24" style="76" customWidth="1"/>
    <col min="2055" max="2055" width="9.28515625" style="76" customWidth="1"/>
    <col min="2056" max="2056" width="9.5703125" style="76" customWidth="1"/>
    <col min="2057" max="2305" width="11.42578125" style="76"/>
    <col min="2306" max="2306" width="9.5703125" style="76" customWidth="1"/>
    <col min="2307" max="2307" width="5.42578125" style="76" customWidth="1"/>
    <col min="2308" max="2308" width="16.140625" style="76" customWidth="1"/>
    <col min="2309" max="2309" width="35.85546875" style="76" customWidth="1"/>
    <col min="2310" max="2310" width="24" style="76" customWidth="1"/>
    <col min="2311" max="2311" width="9.28515625" style="76" customWidth="1"/>
    <col min="2312" max="2312" width="9.5703125" style="76" customWidth="1"/>
    <col min="2313" max="2561" width="11.42578125" style="76"/>
    <col min="2562" max="2562" width="9.5703125" style="76" customWidth="1"/>
    <col min="2563" max="2563" width="5.42578125" style="76" customWidth="1"/>
    <col min="2564" max="2564" width="16.140625" style="76" customWidth="1"/>
    <col min="2565" max="2565" width="35.85546875" style="76" customWidth="1"/>
    <col min="2566" max="2566" width="24" style="76" customWidth="1"/>
    <col min="2567" max="2567" width="9.28515625" style="76" customWidth="1"/>
    <col min="2568" max="2568" width="9.5703125" style="76" customWidth="1"/>
    <col min="2569" max="2817" width="11.42578125" style="76"/>
    <col min="2818" max="2818" width="9.5703125" style="76" customWidth="1"/>
    <col min="2819" max="2819" width="5.42578125" style="76" customWidth="1"/>
    <col min="2820" max="2820" width="16.140625" style="76" customWidth="1"/>
    <col min="2821" max="2821" width="35.85546875" style="76" customWidth="1"/>
    <col min="2822" max="2822" width="24" style="76" customWidth="1"/>
    <col min="2823" max="2823" width="9.28515625" style="76" customWidth="1"/>
    <col min="2824" max="2824" width="9.5703125" style="76" customWidth="1"/>
    <col min="2825" max="3073" width="11.42578125" style="76"/>
    <col min="3074" max="3074" width="9.5703125" style="76" customWidth="1"/>
    <col min="3075" max="3075" width="5.42578125" style="76" customWidth="1"/>
    <col min="3076" max="3076" width="16.140625" style="76" customWidth="1"/>
    <col min="3077" max="3077" width="35.85546875" style="76" customWidth="1"/>
    <col min="3078" max="3078" width="24" style="76" customWidth="1"/>
    <col min="3079" max="3079" width="9.28515625" style="76" customWidth="1"/>
    <col min="3080" max="3080" width="9.5703125" style="76" customWidth="1"/>
    <col min="3081" max="3329" width="11.42578125" style="76"/>
    <col min="3330" max="3330" width="9.5703125" style="76" customWidth="1"/>
    <col min="3331" max="3331" width="5.42578125" style="76" customWidth="1"/>
    <col min="3332" max="3332" width="16.140625" style="76" customWidth="1"/>
    <col min="3333" max="3333" width="35.85546875" style="76" customWidth="1"/>
    <col min="3334" max="3334" width="24" style="76" customWidth="1"/>
    <col min="3335" max="3335" width="9.28515625" style="76" customWidth="1"/>
    <col min="3336" max="3336" width="9.5703125" style="76" customWidth="1"/>
    <col min="3337" max="3585" width="11.42578125" style="76"/>
    <col min="3586" max="3586" width="9.5703125" style="76" customWidth="1"/>
    <col min="3587" max="3587" width="5.42578125" style="76" customWidth="1"/>
    <col min="3588" max="3588" width="16.140625" style="76" customWidth="1"/>
    <col min="3589" max="3589" width="35.85546875" style="76" customWidth="1"/>
    <col min="3590" max="3590" width="24" style="76" customWidth="1"/>
    <col min="3591" max="3591" width="9.28515625" style="76" customWidth="1"/>
    <col min="3592" max="3592" width="9.5703125" style="76" customWidth="1"/>
    <col min="3593" max="3841" width="11.42578125" style="76"/>
    <col min="3842" max="3842" width="9.5703125" style="76" customWidth="1"/>
    <col min="3843" max="3843" width="5.42578125" style="76" customWidth="1"/>
    <col min="3844" max="3844" width="16.140625" style="76" customWidth="1"/>
    <col min="3845" max="3845" width="35.85546875" style="76" customWidth="1"/>
    <col min="3846" max="3846" width="24" style="76" customWidth="1"/>
    <col min="3847" max="3847" width="9.28515625" style="76" customWidth="1"/>
    <col min="3848" max="3848" width="9.5703125" style="76" customWidth="1"/>
    <col min="3849" max="4097" width="11.42578125" style="76"/>
    <col min="4098" max="4098" width="9.5703125" style="76" customWidth="1"/>
    <col min="4099" max="4099" width="5.42578125" style="76" customWidth="1"/>
    <col min="4100" max="4100" width="16.140625" style="76" customWidth="1"/>
    <col min="4101" max="4101" width="35.85546875" style="76" customWidth="1"/>
    <col min="4102" max="4102" width="24" style="76" customWidth="1"/>
    <col min="4103" max="4103" width="9.28515625" style="76" customWidth="1"/>
    <col min="4104" max="4104" width="9.5703125" style="76" customWidth="1"/>
    <col min="4105" max="4353" width="11.42578125" style="76"/>
    <col min="4354" max="4354" width="9.5703125" style="76" customWidth="1"/>
    <col min="4355" max="4355" width="5.42578125" style="76" customWidth="1"/>
    <col min="4356" max="4356" width="16.140625" style="76" customWidth="1"/>
    <col min="4357" max="4357" width="35.85546875" style="76" customWidth="1"/>
    <col min="4358" max="4358" width="24" style="76" customWidth="1"/>
    <col min="4359" max="4359" width="9.28515625" style="76" customWidth="1"/>
    <col min="4360" max="4360" width="9.5703125" style="76" customWidth="1"/>
    <col min="4361" max="4609" width="11.42578125" style="76"/>
    <col min="4610" max="4610" width="9.5703125" style="76" customWidth="1"/>
    <col min="4611" max="4611" width="5.42578125" style="76" customWidth="1"/>
    <col min="4612" max="4612" width="16.140625" style="76" customWidth="1"/>
    <col min="4613" max="4613" width="35.85546875" style="76" customWidth="1"/>
    <col min="4614" max="4614" width="24" style="76" customWidth="1"/>
    <col min="4615" max="4615" width="9.28515625" style="76" customWidth="1"/>
    <col min="4616" max="4616" width="9.5703125" style="76" customWidth="1"/>
    <col min="4617" max="4865" width="11.42578125" style="76"/>
    <col min="4866" max="4866" width="9.5703125" style="76" customWidth="1"/>
    <col min="4867" max="4867" width="5.42578125" style="76" customWidth="1"/>
    <col min="4868" max="4868" width="16.140625" style="76" customWidth="1"/>
    <col min="4869" max="4869" width="35.85546875" style="76" customWidth="1"/>
    <col min="4870" max="4870" width="24" style="76" customWidth="1"/>
    <col min="4871" max="4871" width="9.28515625" style="76" customWidth="1"/>
    <col min="4872" max="4872" width="9.5703125" style="76" customWidth="1"/>
    <col min="4873" max="5121" width="11.42578125" style="76"/>
    <col min="5122" max="5122" width="9.5703125" style="76" customWidth="1"/>
    <col min="5123" max="5123" width="5.42578125" style="76" customWidth="1"/>
    <col min="5124" max="5124" width="16.140625" style="76" customWidth="1"/>
    <col min="5125" max="5125" width="35.85546875" style="76" customWidth="1"/>
    <col min="5126" max="5126" width="24" style="76" customWidth="1"/>
    <col min="5127" max="5127" width="9.28515625" style="76" customWidth="1"/>
    <col min="5128" max="5128" width="9.5703125" style="76" customWidth="1"/>
    <col min="5129" max="5377" width="11.42578125" style="76"/>
    <col min="5378" max="5378" width="9.5703125" style="76" customWidth="1"/>
    <col min="5379" max="5379" width="5.42578125" style="76" customWidth="1"/>
    <col min="5380" max="5380" width="16.140625" style="76" customWidth="1"/>
    <col min="5381" max="5381" width="35.85546875" style="76" customWidth="1"/>
    <col min="5382" max="5382" width="24" style="76" customWidth="1"/>
    <col min="5383" max="5383" width="9.28515625" style="76" customWidth="1"/>
    <col min="5384" max="5384" width="9.5703125" style="76" customWidth="1"/>
    <col min="5385" max="5633" width="11.42578125" style="76"/>
    <col min="5634" max="5634" width="9.5703125" style="76" customWidth="1"/>
    <col min="5635" max="5635" width="5.42578125" style="76" customWidth="1"/>
    <col min="5636" max="5636" width="16.140625" style="76" customWidth="1"/>
    <col min="5637" max="5637" width="35.85546875" style="76" customWidth="1"/>
    <col min="5638" max="5638" width="24" style="76" customWidth="1"/>
    <col min="5639" max="5639" width="9.28515625" style="76" customWidth="1"/>
    <col min="5640" max="5640" width="9.5703125" style="76" customWidth="1"/>
    <col min="5641" max="5889" width="11.42578125" style="76"/>
    <col min="5890" max="5890" width="9.5703125" style="76" customWidth="1"/>
    <col min="5891" max="5891" width="5.42578125" style="76" customWidth="1"/>
    <col min="5892" max="5892" width="16.140625" style="76" customWidth="1"/>
    <col min="5893" max="5893" width="35.85546875" style="76" customWidth="1"/>
    <col min="5894" max="5894" width="24" style="76" customWidth="1"/>
    <col min="5895" max="5895" width="9.28515625" style="76" customWidth="1"/>
    <col min="5896" max="5896" width="9.5703125" style="76" customWidth="1"/>
    <col min="5897" max="6145" width="11.42578125" style="76"/>
    <col min="6146" max="6146" width="9.5703125" style="76" customWidth="1"/>
    <col min="6147" max="6147" width="5.42578125" style="76" customWidth="1"/>
    <col min="6148" max="6148" width="16.140625" style="76" customWidth="1"/>
    <col min="6149" max="6149" width="35.85546875" style="76" customWidth="1"/>
    <col min="6150" max="6150" width="24" style="76" customWidth="1"/>
    <col min="6151" max="6151" width="9.28515625" style="76" customWidth="1"/>
    <col min="6152" max="6152" width="9.5703125" style="76" customWidth="1"/>
    <col min="6153" max="6401" width="11.42578125" style="76"/>
    <col min="6402" max="6402" width="9.5703125" style="76" customWidth="1"/>
    <col min="6403" max="6403" width="5.42578125" style="76" customWidth="1"/>
    <col min="6404" max="6404" width="16.140625" style="76" customWidth="1"/>
    <col min="6405" max="6405" width="35.85546875" style="76" customWidth="1"/>
    <col min="6406" max="6406" width="24" style="76" customWidth="1"/>
    <col min="6407" max="6407" width="9.28515625" style="76" customWidth="1"/>
    <col min="6408" max="6408" width="9.5703125" style="76" customWidth="1"/>
    <col min="6409" max="6657" width="11.42578125" style="76"/>
    <col min="6658" max="6658" width="9.5703125" style="76" customWidth="1"/>
    <col min="6659" max="6659" width="5.42578125" style="76" customWidth="1"/>
    <col min="6660" max="6660" width="16.140625" style="76" customWidth="1"/>
    <col min="6661" max="6661" width="35.85546875" style="76" customWidth="1"/>
    <col min="6662" max="6662" width="24" style="76" customWidth="1"/>
    <col min="6663" max="6663" width="9.28515625" style="76" customWidth="1"/>
    <col min="6664" max="6664" width="9.5703125" style="76" customWidth="1"/>
    <col min="6665" max="6913" width="11.42578125" style="76"/>
    <col min="6914" max="6914" width="9.5703125" style="76" customWidth="1"/>
    <col min="6915" max="6915" width="5.42578125" style="76" customWidth="1"/>
    <col min="6916" max="6916" width="16.140625" style="76" customWidth="1"/>
    <col min="6917" max="6917" width="35.85546875" style="76" customWidth="1"/>
    <col min="6918" max="6918" width="24" style="76" customWidth="1"/>
    <col min="6919" max="6919" width="9.28515625" style="76" customWidth="1"/>
    <col min="6920" max="6920" width="9.5703125" style="76" customWidth="1"/>
    <col min="6921" max="7169" width="11.42578125" style="76"/>
    <col min="7170" max="7170" width="9.5703125" style="76" customWidth="1"/>
    <col min="7171" max="7171" width="5.42578125" style="76" customWidth="1"/>
    <col min="7172" max="7172" width="16.140625" style="76" customWidth="1"/>
    <col min="7173" max="7173" width="35.85546875" style="76" customWidth="1"/>
    <col min="7174" max="7174" width="24" style="76" customWidth="1"/>
    <col min="7175" max="7175" width="9.28515625" style="76" customWidth="1"/>
    <col min="7176" max="7176" width="9.5703125" style="76" customWidth="1"/>
    <col min="7177" max="7425" width="11.42578125" style="76"/>
    <col min="7426" max="7426" width="9.5703125" style="76" customWidth="1"/>
    <col min="7427" max="7427" width="5.42578125" style="76" customWidth="1"/>
    <col min="7428" max="7428" width="16.140625" style="76" customWidth="1"/>
    <col min="7429" max="7429" width="35.85546875" style="76" customWidth="1"/>
    <col min="7430" max="7430" width="24" style="76" customWidth="1"/>
    <col min="7431" max="7431" width="9.28515625" style="76" customWidth="1"/>
    <col min="7432" max="7432" width="9.5703125" style="76" customWidth="1"/>
    <col min="7433" max="7681" width="11.42578125" style="76"/>
    <col min="7682" max="7682" width="9.5703125" style="76" customWidth="1"/>
    <col min="7683" max="7683" width="5.42578125" style="76" customWidth="1"/>
    <col min="7684" max="7684" width="16.140625" style="76" customWidth="1"/>
    <col min="7685" max="7685" width="35.85546875" style="76" customWidth="1"/>
    <col min="7686" max="7686" width="24" style="76" customWidth="1"/>
    <col min="7687" max="7687" width="9.28515625" style="76" customWidth="1"/>
    <col min="7688" max="7688" width="9.5703125" style="76" customWidth="1"/>
    <col min="7689" max="7937" width="11.42578125" style="76"/>
    <col min="7938" max="7938" width="9.5703125" style="76" customWidth="1"/>
    <col min="7939" max="7939" width="5.42578125" style="76" customWidth="1"/>
    <col min="7940" max="7940" width="16.140625" style="76" customWidth="1"/>
    <col min="7941" max="7941" width="35.85546875" style="76" customWidth="1"/>
    <col min="7942" max="7942" width="24" style="76" customWidth="1"/>
    <col min="7943" max="7943" width="9.28515625" style="76" customWidth="1"/>
    <col min="7944" max="7944" width="9.5703125" style="76" customWidth="1"/>
    <col min="7945" max="8193" width="11.42578125" style="76"/>
    <col min="8194" max="8194" width="9.5703125" style="76" customWidth="1"/>
    <col min="8195" max="8195" width="5.42578125" style="76" customWidth="1"/>
    <col min="8196" max="8196" width="16.140625" style="76" customWidth="1"/>
    <col min="8197" max="8197" width="35.85546875" style="76" customWidth="1"/>
    <col min="8198" max="8198" width="24" style="76" customWidth="1"/>
    <col min="8199" max="8199" width="9.28515625" style="76" customWidth="1"/>
    <col min="8200" max="8200" width="9.5703125" style="76" customWidth="1"/>
    <col min="8201" max="8449" width="11.42578125" style="76"/>
    <col min="8450" max="8450" width="9.5703125" style="76" customWidth="1"/>
    <col min="8451" max="8451" width="5.42578125" style="76" customWidth="1"/>
    <col min="8452" max="8452" width="16.140625" style="76" customWidth="1"/>
    <col min="8453" max="8453" width="35.85546875" style="76" customWidth="1"/>
    <col min="8454" max="8454" width="24" style="76" customWidth="1"/>
    <col min="8455" max="8455" width="9.28515625" style="76" customWidth="1"/>
    <col min="8456" max="8456" width="9.5703125" style="76" customWidth="1"/>
    <col min="8457" max="8705" width="11.42578125" style="76"/>
    <col min="8706" max="8706" width="9.5703125" style="76" customWidth="1"/>
    <col min="8707" max="8707" width="5.42578125" style="76" customWidth="1"/>
    <col min="8708" max="8708" width="16.140625" style="76" customWidth="1"/>
    <col min="8709" max="8709" width="35.85546875" style="76" customWidth="1"/>
    <col min="8710" max="8710" width="24" style="76" customWidth="1"/>
    <col min="8711" max="8711" width="9.28515625" style="76" customWidth="1"/>
    <col min="8712" max="8712" width="9.5703125" style="76" customWidth="1"/>
    <col min="8713" max="8961" width="11.42578125" style="76"/>
    <col min="8962" max="8962" width="9.5703125" style="76" customWidth="1"/>
    <col min="8963" max="8963" width="5.42578125" style="76" customWidth="1"/>
    <col min="8964" max="8964" width="16.140625" style="76" customWidth="1"/>
    <col min="8965" max="8965" width="35.85546875" style="76" customWidth="1"/>
    <col min="8966" max="8966" width="24" style="76" customWidth="1"/>
    <col min="8967" max="8967" width="9.28515625" style="76" customWidth="1"/>
    <col min="8968" max="8968" width="9.5703125" style="76" customWidth="1"/>
    <col min="8969" max="9217" width="11.42578125" style="76"/>
    <col min="9218" max="9218" width="9.5703125" style="76" customWidth="1"/>
    <col min="9219" max="9219" width="5.42578125" style="76" customWidth="1"/>
    <col min="9220" max="9220" width="16.140625" style="76" customWidth="1"/>
    <col min="9221" max="9221" width="35.85546875" style="76" customWidth="1"/>
    <col min="9222" max="9222" width="24" style="76" customWidth="1"/>
    <col min="9223" max="9223" width="9.28515625" style="76" customWidth="1"/>
    <col min="9224" max="9224" width="9.5703125" style="76" customWidth="1"/>
    <col min="9225" max="9473" width="11.42578125" style="76"/>
    <col min="9474" max="9474" width="9.5703125" style="76" customWidth="1"/>
    <col min="9475" max="9475" width="5.42578125" style="76" customWidth="1"/>
    <col min="9476" max="9476" width="16.140625" style="76" customWidth="1"/>
    <col min="9477" max="9477" width="35.85546875" style="76" customWidth="1"/>
    <col min="9478" max="9478" width="24" style="76" customWidth="1"/>
    <col min="9479" max="9479" width="9.28515625" style="76" customWidth="1"/>
    <col min="9480" max="9480" width="9.5703125" style="76" customWidth="1"/>
    <col min="9481" max="9729" width="11.42578125" style="76"/>
    <col min="9730" max="9730" width="9.5703125" style="76" customWidth="1"/>
    <col min="9731" max="9731" width="5.42578125" style="76" customWidth="1"/>
    <col min="9732" max="9732" width="16.140625" style="76" customWidth="1"/>
    <col min="9733" max="9733" width="35.85546875" style="76" customWidth="1"/>
    <col min="9734" max="9734" width="24" style="76" customWidth="1"/>
    <col min="9735" max="9735" width="9.28515625" style="76" customWidth="1"/>
    <col min="9736" max="9736" width="9.5703125" style="76" customWidth="1"/>
    <col min="9737" max="9985" width="11.42578125" style="76"/>
    <col min="9986" max="9986" width="9.5703125" style="76" customWidth="1"/>
    <col min="9987" max="9987" width="5.42578125" style="76" customWidth="1"/>
    <col min="9988" max="9988" width="16.140625" style="76" customWidth="1"/>
    <col min="9989" max="9989" width="35.85546875" style="76" customWidth="1"/>
    <col min="9990" max="9990" width="24" style="76" customWidth="1"/>
    <col min="9991" max="9991" width="9.28515625" style="76" customWidth="1"/>
    <col min="9992" max="9992" width="9.5703125" style="76" customWidth="1"/>
    <col min="9993" max="10241" width="11.42578125" style="76"/>
    <col min="10242" max="10242" width="9.5703125" style="76" customWidth="1"/>
    <col min="10243" max="10243" width="5.42578125" style="76" customWidth="1"/>
    <col min="10244" max="10244" width="16.140625" style="76" customWidth="1"/>
    <col min="10245" max="10245" width="35.85546875" style="76" customWidth="1"/>
    <col min="10246" max="10246" width="24" style="76" customWidth="1"/>
    <col min="10247" max="10247" width="9.28515625" style="76" customWidth="1"/>
    <col min="10248" max="10248" width="9.5703125" style="76" customWidth="1"/>
    <col min="10249" max="10497" width="11.42578125" style="76"/>
    <col min="10498" max="10498" width="9.5703125" style="76" customWidth="1"/>
    <col min="10499" max="10499" width="5.42578125" style="76" customWidth="1"/>
    <col min="10500" max="10500" width="16.140625" style="76" customWidth="1"/>
    <col min="10501" max="10501" width="35.85546875" style="76" customWidth="1"/>
    <col min="10502" max="10502" width="24" style="76" customWidth="1"/>
    <col min="10503" max="10503" width="9.28515625" style="76" customWidth="1"/>
    <col min="10504" max="10504" width="9.5703125" style="76" customWidth="1"/>
    <col min="10505" max="10753" width="11.42578125" style="76"/>
    <col min="10754" max="10754" width="9.5703125" style="76" customWidth="1"/>
    <col min="10755" max="10755" width="5.42578125" style="76" customWidth="1"/>
    <col min="10756" max="10756" width="16.140625" style="76" customWidth="1"/>
    <col min="10757" max="10757" width="35.85546875" style="76" customWidth="1"/>
    <col min="10758" max="10758" width="24" style="76" customWidth="1"/>
    <col min="10759" max="10759" width="9.28515625" style="76" customWidth="1"/>
    <col min="10760" max="10760" width="9.5703125" style="76" customWidth="1"/>
    <col min="10761" max="11009" width="11.42578125" style="76"/>
    <col min="11010" max="11010" width="9.5703125" style="76" customWidth="1"/>
    <col min="11011" max="11011" width="5.42578125" style="76" customWidth="1"/>
    <col min="11012" max="11012" width="16.140625" style="76" customWidth="1"/>
    <col min="11013" max="11013" width="35.85546875" style="76" customWidth="1"/>
    <col min="11014" max="11014" width="24" style="76" customWidth="1"/>
    <col min="11015" max="11015" width="9.28515625" style="76" customWidth="1"/>
    <col min="11016" max="11016" width="9.5703125" style="76" customWidth="1"/>
    <col min="11017" max="11265" width="11.42578125" style="76"/>
    <col min="11266" max="11266" width="9.5703125" style="76" customWidth="1"/>
    <col min="11267" max="11267" width="5.42578125" style="76" customWidth="1"/>
    <col min="11268" max="11268" width="16.140625" style="76" customWidth="1"/>
    <col min="11269" max="11269" width="35.85546875" style="76" customWidth="1"/>
    <col min="11270" max="11270" width="24" style="76" customWidth="1"/>
    <col min="11271" max="11271" width="9.28515625" style="76" customWidth="1"/>
    <col min="11272" max="11272" width="9.5703125" style="76" customWidth="1"/>
    <col min="11273" max="11521" width="11.42578125" style="76"/>
    <col min="11522" max="11522" width="9.5703125" style="76" customWidth="1"/>
    <col min="11523" max="11523" width="5.42578125" style="76" customWidth="1"/>
    <col min="11524" max="11524" width="16.140625" style="76" customWidth="1"/>
    <col min="11525" max="11525" width="35.85546875" style="76" customWidth="1"/>
    <col min="11526" max="11526" width="24" style="76" customWidth="1"/>
    <col min="11527" max="11527" width="9.28515625" style="76" customWidth="1"/>
    <col min="11528" max="11528" width="9.5703125" style="76" customWidth="1"/>
    <col min="11529" max="11777" width="11.42578125" style="76"/>
    <col min="11778" max="11778" width="9.5703125" style="76" customWidth="1"/>
    <col min="11779" max="11779" width="5.42578125" style="76" customWidth="1"/>
    <col min="11780" max="11780" width="16.140625" style="76" customWidth="1"/>
    <col min="11781" max="11781" width="35.85546875" style="76" customWidth="1"/>
    <col min="11782" max="11782" width="24" style="76" customWidth="1"/>
    <col min="11783" max="11783" width="9.28515625" style="76" customWidth="1"/>
    <col min="11784" max="11784" width="9.5703125" style="76" customWidth="1"/>
    <col min="11785" max="12033" width="11.42578125" style="76"/>
    <col min="12034" max="12034" width="9.5703125" style="76" customWidth="1"/>
    <col min="12035" max="12035" width="5.42578125" style="76" customWidth="1"/>
    <col min="12036" max="12036" width="16.140625" style="76" customWidth="1"/>
    <col min="12037" max="12037" width="35.85546875" style="76" customWidth="1"/>
    <col min="12038" max="12038" width="24" style="76" customWidth="1"/>
    <col min="12039" max="12039" width="9.28515625" style="76" customWidth="1"/>
    <col min="12040" max="12040" width="9.5703125" style="76" customWidth="1"/>
    <col min="12041" max="12289" width="11.42578125" style="76"/>
    <col min="12290" max="12290" width="9.5703125" style="76" customWidth="1"/>
    <col min="12291" max="12291" width="5.42578125" style="76" customWidth="1"/>
    <col min="12292" max="12292" width="16.140625" style="76" customWidth="1"/>
    <col min="12293" max="12293" width="35.85546875" style="76" customWidth="1"/>
    <col min="12294" max="12294" width="24" style="76" customWidth="1"/>
    <col min="12295" max="12295" width="9.28515625" style="76" customWidth="1"/>
    <col min="12296" max="12296" width="9.5703125" style="76" customWidth="1"/>
    <col min="12297" max="12545" width="11.42578125" style="76"/>
    <col min="12546" max="12546" width="9.5703125" style="76" customWidth="1"/>
    <col min="12547" max="12547" width="5.42578125" style="76" customWidth="1"/>
    <col min="12548" max="12548" width="16.140625" style="76" customWidth="1"/>
    <col min="12549" max="12549" width="35.85546875" style="76" customWidth="1"/>
    <col min="12550" max="12550" width="24" style="76" customWidth="1"/>
    <col min="12551" max="12551" width="9.28515625" style="76" customWidth="1"/>
    <col min="12552" max="12552" width="9.5703125" style="76" customWidth="1"/>
    <col min="12553" max="12801" width="11.42578125" style="76"/>
    <col min="12802" max="12802" width="9.5703125" style="76" customWidth="1"/>
    <col min="12803" max="12803" width="5.42578125" style="76" customWidth="1"/>
    <col min="12804" max="12804" width="16.140625" style="76" customWidth="1"/>
    <col min="12805" max="12805" width="35.85546875" style="76" customWidth="1"/>
    <col min="12806" max="12806" width="24" style="76" customWidth="1"/>
    <col min="12807" max="12807" width="9.28515625" style="76" customWidth="1"/>
    <col min="12808" max="12808" width="9.5703125" style="76" customWidth="1"/>
    <col min="12809" max="13057" width="11.42578125" style="76"/>
    <col min="13058" max="13058" width="9.5703125" style="76" customWidth="1"/>
    <col min="13059" max="13059" width="5.42578125" style="76" customWidth="1"/>
    <col min="13060" max="13060" width="16.140625" style="76" customWidth="1"/>
    <col min="13061" max="13061" width="35.85546875" style="76" customWidth="1"/>
    <col min="13062" max="13062" width="24" style="76" customWidth="1"/>
    <col min="13063" max="13063" width="9.28515625" style="76" customWidth="1"/>
    <col min="13064" max="13064" width="9.5703125" style="76" customWidth="1"/>
    <col min="13065" max="13313" width="11.42578125" style="76"/>
    <col min="13314" max="13314" width="9.5703125" style="76" customWidth="1"/>
    <col min="13315" max="13315" width="5.42578125" style="76" customWidth="1"/>
    <col min="13316" max="13316" width="16.140625" style="76" customWidth="1"/>
    <col min="13317" max="13317" width="35.85546875" style="76" customWidth="1"/>
    <col min="13318" max="13318" width="24" style="76" customWidth="1"/>
    <col min="13319" max="13319" width="9.28515625" style="76" customWidth="1"/>
    <col min="13320" max="13320" width="9.5703125" style="76" customWidth="1"/>
    <col min="13321" max="13569" width="11.42578125" style="76"/>
    <col min="13570" max="13570" width="9.5703125" style="76" customWidth="1"/>
    <col min="13571" max="13571" width="5.42578125" style="76" customWidth="1"/>
    <col min="13572" max="13572" width="16.140625" style="76" customWidth="1"/>
    <col min="13573" max="13573" width="35.85546875" style="76" customWidth="1"/>
    <col min="13574" max="13574" width="24" style="76" customWidth="1"/>
    <col min="13575" max="13575" width="9.28515625" style="76" customWidth="1"/>
    <col min="13576" max="13576" width="9.5703125" style="76" customWidth="1"/>
    <col min="13577" max="13825" width="11.42578125" style="76"/>
    <col min="13826" max="13826" width="9.5703125" style="76" customWidth="1"/>
    <col min="13827" max="13827" width="5.42578125" style="76" customWidth="1"/>
    <col min="13828" max="13828" width="16.140625" style="76" customWidth="1"/>
    <col min="13829" max="13829" width="35.85546875" style="76" customWidth="1"/>
    <col min="13830" max="13830" width="24" style="76" customWidth="1"/>
    <col min="13831" max="13831" width="9.28515625" style="76" customWidth="1"/>
    <col min="13832" max="13832" width="9.5703125" style="76" customWidth="1"/>
    <col min="13833" max="14081" width="11.42578125" style="76"/>
    <col min="14082" max="14082" width="9.5703125" style="76" customWidth="1"/>
    <col min="14083" max="14083" width="5.42578125" style="76" customWidth="1"/>
    <col min="14084" max="14084" width="16.140625" style="76" customWidth="1"/>
    <col min="14085" max="14085" width="35.85546875" style="76" customWidth="1"/>
    <col min="14086" max="14086" width="24" style="76" customWidth="1"/>
    <col min="14087" max="14087" width="9.28515625" style="76" customWidth="1"/>
    <col min="14088" max="14088" width="9.5703125" style="76" customWidth="1"/>
    <col min="14089" max="14337" width="11.42578125" style="76"/>
    <col min="14338" max="14338" width="9.5703125" style="76" customWidth="1"/>
    <col min="14339" max="14339" width="5.42578125" style="76" customWidth="1"/>
    <col min="14340" max="14340" width="16.140625" style="76" customWidth="1"/>
    <col min="14341" max="14341" width="35.85546875" style="76" customWidth="1"/>
    <col min="14342" max="14342" width="24" style="76" customWidth="1"/>
    <col min="14343" max="14343" width="9.28515625" style="76" customWidth="1"/>
    <col min="14344" max="14344" width="9.5703125" style="76" customWidth="1"/>
    <col min="14345" max="14593" width="11.42578125" style="76"/>
    <col min="14594" max="14594" width="9.5703125" style="76" customWidth="1"/>
    <col min="14595" max="14595" width="5.42578125" style="76" customWidth="1"/>
    <col min="14596" max="14596" width="16.140625" style="76" customWidth="1"/>
    <col min="14597" max="14597" width="35.85546875" style="76" customWidth="1"/>
    <col min="14598" max="14598" width="24" style="76" customWidth="1"/>
    <col min="14599" max="14599" width="9.28515625" style="76" customWidth="1"/>
    <col min="14600" max="14600" width="9.5703125" style="76" customWidth="1"/>
    <col min="14601" max="14849" width="11.42578125" style="76"/>
    <col min="14850" max="14850" width="9.5703125" style="76" customWidth="1"/>
    <col min="14851" max="14851" width="5.42578125" style="76" customWidth="1"/>
    <col min="14852" max="14852" width="16.140625" style="76" customWidth="1"/>
    <col min="14853" max="14853" width="35.85546875" style="76" customWidth="1"/>
    <col min="14854" max="14854" width="24" style="76" customWidth="1"/>
    <col min="14855" max="14855" width="9.28515625" style="76" customWidth="1"/>
    <col min="14856" max="14856" width="9.5703125" style="76" customWidth="1"/>
    <col min="14857" max="15105" width="11.42578125" style="76"/>
    <col min="15106" max="15106" width="9.5703125" style="76" customWidth="1"/>
    <col min="15107" max="15107" width="5.42578125" style="76" customWidth="1"/>
    <col min="15108" max="15108" width="16.140625" style="76" customWidth="1"/>
    <col min="15109" max="15109" width="35.85546875" style="76" customWidth="1"/>
    <col min="15110" max="15110" width="24" style="76" customWidth="1"/>
    <col min="15111" max="15111" width="9.28515625" style="76" customWidth="1"/>
    <col min="15112" max="15112" width="9.5703125" style="76" customWidth="1"/>
    <col min="15113" max="15361" width="11.42578125" style="76"/>
    <col min="15362" max="15362" width="9.5703125" style="76" customWidth="1"/>
    <col min="15363" max="15363" width="5.42578125" style="76" customWidth="1"/>
    <col min="15364" max="15364" width="16.140625" style="76" customWidth="1"/>
    <col min="15365" max="15365" width="35.85546875" style="76" customWidth="1"/>
    <col min="15366" max="15366" width="24" style="76" customWidth="1"/>
    <col min="15367" max="15367" width="9.28515625" style="76" customWidth="1"/>
    <col min="15368" max="15368" width="9.5703125" style="76" customWidth="1"/>
    <col min="15369" max="15617" width="11.42578125" style="76"/>
    <col min="15618" max="15618" width="9.5703125" style="76" customWidth="1"/>
    <col min="15619" max="15619" width="5.42578125" style="76" customWidth="1"/>
    <col min="15620" max="15620" width="16.140625" style="76" customWidth="1"/>
    <col min="15621" max="15621" width="35.85546875" style="76" customWidth="1"/>
    <col min="15622" max="15622" width="24" style="76" customWidth="1"/>
    <col min="15623" max="15623" width="9.28515625" style="76" customWidth="1"/>
    <col min="15624" max="15624" width="9.5703125" style="76" customWidth="1"/>
    <col min="15625" max="15873" width="11.42578125" style="76"/>
    <col min="15874" max="15874" width="9.5703125" style="76" customWidth="1"/>
    <col min="15875" max="15875" width="5.42578125" style="76" customWidth="1"/>
    <col min="15876" max="15876" width="16.140625" style="76" customWidth="1"/>
    <col min="15877" max="15877" width="35.85546875" style="76" customWidth="1"/>
    <col min="15878" max="15878" width="24" style="76" customWidth="1"/>
    <col min="15879" max="15879" width="9.28515625" style="76" customWidth="1"/>
    <col min="15880" max="15880" width="9.5703125" style="76" customWidth="1"/>
    <col min="15881" max="16129" width="11.42578125" style="76"/>
    <col min="16130" max="16130" width="9.5703125" style="76" customWidth="1"/>
    <col min="16131" max="16131" width="5.42578125" style="76" customWidth="1"/>
    <col min="16132" max="16132" width="16.140625" style="76" customWidth="1"/>
    <col min="16133" max="16133" width="35.85546875" style="76" customWidth="1"/>
    <col min="16134" max="16134" width="24" style="76" customWidth="1"/>
    <col min="16135" max="16135" width="9.28515625" style="76" customWidth="1"/>
    <col min="16136" max="16136" width="9.5703125" style="76" customWidth="1"/>
    <col min="16137" max="16384" width="11.42578125" style="76"/>
  </cols>
  <sheetData>
    <row r="1" spans="2:9" ht="13.5" thickBot="1" x14ac:dyDescent="0.25"/>
    <row r="2" spans="2:9" ht="27.75" customHeight="1" x14ac:dyDescent="0.2">
      <c r="B2" s="759" t="s">
        <v>216</v>
      </c>
      <c r="C2" s="760"/>
      <c r="D2" s="761" t="s">
        <v>208</v>
      </c>
      <c r="E2" s="762"/>
      <c r="F2" s="760"/>
      <c r="G2" s="761"/>
      <c r="H2" s="763"/>
    </row>
    <row r="3" spans="2:9" ht="13.5" thickBot="1" x14ac:dyDescent="0.25">
      <c r="B3" s="764" t="s">
        <v>200</v>
      </c>
      <c r="C3" s="765"/>
      <c r="D3" s="766" t="s">
        <v>217</v>
      </c>
      <c r="E3" s="767"/>
      <c r="F3" s="765"/>
      <c r="G3" s="766" t="s">
        <v>218</v>
      </c>
      <c r="H3" s="768"/>
    </row>
    <row r="4" spans="2:9" ht="13.5" thickBot="1" x14ac:dyDescent="0.25">
      <c r="B4" s="112"/>
      <c r="H4" s="113"/>
    </row>
    <row r="5" spans="2:9" ht="13.5" thickBot="1" x14ac:dyDescent="0.25">
      <c r="B5" s="769" t="s">
        <v>209</v>
      </c>
      <c r="C5" s="770"/>
      <c r="D5" s="770"/>
      <c r="E5" s="770"/>
      <c r="F5" s="770"/>
      <c r="G5" s="770"/>
      <c r="H5" s="771"/>
    </row>
    <row r="6" spans="2:9" ht="13.5" thickBot="1" x14ac:dyDescent="0.25">
      <c r="B6" s="772" t="s">
        <v>210</v>
      </c>
      <c r="C6" s="773"/>
      <c r="D6" s="115" t="s">
        <v>211</v>
      </c>
      <c r="E6" s="114" t="s">
        <v>212</v>
      </c>
      <c r="F6" s="774" t="s">
        <v>213</v>
      </c>
      <c r="G6" s="775"/>
      <c r="H6" s="776"/>
    </row>
    <row r="7" spans="2:9" x14ac:dyDescent="0.2">
      <c r="B7" s="777">
        <v>1</v>
      </c>
      <c r="C7" s="778"/>
      <c r="D7" s="123">
        <v>45070</v>
      </c>
      <c r="E7" s="116" t="s">
        <v>214</v>
      </c>
      <c r="F7" s="779" t="s">
        <v>215</v>
      </c>
      <c r="G7" s="780"/>
      <c r="H7" s="781"/>
    </row>
    <row r="8" spans="2:9" x14ac:dyDescent="0.2">
      <c r="B8" s="755"/>
      <c r="C8" s="756"/>
      <c r="D8" s="117"/>
      <c r="E8" s="116"/>
      <c r="F8" s="757"/>
      <c r="G8" s="757"/>
      <c r="H8" s="758"/>
    </row>
    <row r="9" spans="2:9" ht="27.75" customHeight="1" x14ac:dyDescent="0.2">
      <c r="B9" s="755"/>
      <c r="C9" s="756"/>
      <c r="D9" s="117"/>
      <c r="E9" s="116"/>
      <c r="F9" s="757"/>
      <c r="G9" s="757"/>
      <c r="H9" s="758"/>
      <c r="I9" s="119"/>
    </row>
    <row r="10" spans="2:9" ht="46.5" customHeight="1" x14ac:dyDescent="0.2">
      <c r="B10" s="755"/>
      <c r="C10" s="756"/>
      <c r="D10" s="117"/>
      <c r="E10" s="118"/>
      <c r="F10" s="757"/>
      <c r="G10" s="757"/>
      <c r="H10" s="758"/>
    </row>
    <row r="11" spans="2:9" x14ac:dyDescent="0.2">
      <c r="B11" s="755"/>
      <c r="C11" s="756"/>
      <c r="D11" s="118"/>
      <c r="E11" s="118"/>
      <c r="F11" s="757"/>
      <c r="G11" s="757"/>
      <c r="H11" s="758"/>
    </row>
    <row r="12" spans="2:9" x14ac:dyDescent="0.2">
      <c r="B12" s="755"/>
      <c r="C12" s="756"/>
      <c r="D12" s="118"/>
      <c r="E12" s="120"/>
      <c r="F12" s="757"/>
      <c r="G12" s="757"/>
      <c r="H12" s="758"/>
    </row>
    <row r="13" spans="2:9" x14ac:dyDescent="0.2">
      <c r="B13" s="755"/>
      <c r="C13" s="756"/>
      <c r="D13" s="118"/>
      <c r="E13" s="120"/>
      <c r="F13" s="757"/>
      <c r="G13" s="757"/>
      <c r="H13" s="758"/>
    </row>
    <row r="14" spans="2:9" x14ac:dyDescent="0.2">
      <c r="B14" s="755"/>
      <c r="C14" s="756"/>
      <c r="D14" s="118"/>
      <c r="E14" s="120"/>
      <c r="F14" s="757"/>
      <c r="G14" s="757"/>
      <c r="H14" s="758"/>
    </row>
    <row r="15" spans="2:9" x14ac:dyDescent="0.2">
      <c r="B15" s="755"/>
      <c r="C15" s="756"/>
      <c r="D15" s="118"/>
      <c r="E15" s="120"/>
      <c r="F15" s="757"/>
      <c r="G15" s="757"/>
      <c r="H15" s="758"/>
    </row>
    <row r="16" spans="2:9" x14ac:dyDescent="0.2">
      <c r="B16" s="755"/>
      <c r="C16" s="756"/>
      <c r="D16" s="118"/>
      <c r="E16" s="120"/>
      <c r="F16" s="757"/>
      <c r="G16" s="757"/>
      <c r="H16" s="758"/>
    </row>
    <row r="17" spans="2:8" x14ac:dyDescent="0.2">
      <c r="B17" s="755"/>
      <c r="C17" s="756"/>
      <c r="D17" s="118"/>
      <c r="E17" s="120"/>
      <c r="F17" s="757"/>
      <c r="G17" s="757"/>
      <c r="H17" s="758"/>
    </row>
    <row r="18" spans="2:8" ht="13.5" thickBot="1" x14ac:dyDescent="0.25">
      <c r="B18" s="751"/>
      <c r="C18" s="752"/>
      <c r="D18" s="121"/>
      <c r="E18" s="122"/>
      <c r="F18" s="753"/>
      <c r="G18" s="753"/>
      <c r="H18" s="754"/>
    </row>
  </sheetData>
  <mergeCells count="33">
    <mergeCell ref="B8:C8"/>
    <mergeCell ref="F8:H8"/>
    <mergeCell ref="B2:C2"/>
    <mergeCell ref="D2:F2"/>
    <mergeCell ref="G2:H2"/>
    <mergeCell ref="B3:C3"/>
    <mergeCell ref="D3:F3"/>
    <mergeCell ref="G3:H3"/>
    <mergeCell ref="B5:H5"/>
    <mergeCell ref="B6:C6"/>
    <mergeCell ref="F6:H6"/>
    <mergeCell ref="B7:C7"/>
    <mergeCell ref="F7:H7"/>
    <mergeCell ref="B9:C9"/>
    <mergeCell ref="F9:H9"/>
    <mergeCell ref="B10:C10"/>
    <mergeCell ref="F10:H10"/>
    <mergeCell ref="B11:C11"/>
    <mergeCell ref="F11:H11"/>
    <mergeCell ref="B12:C12"/>
    <mergeCell ref="F12:H12"/>
    <mergeCell ref="B13:C13"/>
    <mergeCell ref="F13:H13"/>
    <mergeCell ref="B14:C14"/>
    <mergeCell ref="F14:H14"/>
    <mergeCell ref="B18:C18"/>
    <mergeCell ref="F18:H18"/>
    <mergeCell ref="B15:C15"/>
    <mergeCell ref="F15:H15"/>
    <mergeCell ref="B16:C16"/>
    <mergeCell ref="F16:H16"/>
    <mergeCell ref="B17:C17"/>
    <mergeCell ref="F17:H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002060"/>
  </sheetPr>
  <dimension ref="B2:BW166"/>
  <sheetViews>
    <sheetView tabSelected="1" zoomScale="80" zoomScaleNormal="80" workbookViewId="0">
      <selection activeCell="A9" sqref="A9"/>
    </sheetView>
  </sheetViews>
  <sheetFormatPr baseColWidth="10" defaultRowHeight="12.75" x14ac:dyDescent="0.2"/>
  <cols>
    <col min="1" max="1" width="11.42578125" style="160"/>
    <col min="2" max="2" width="21.85546875" style="161" customWidth="1"/>
    <col min="3" max="3" width="19.5703125" style="160" customWidth="1"/>
    <col min="4" max="4" width="4.140625" style="161" bestFit="1" customWidth="1"/>
    <col min="5" max="5" width="47.28515625" style="161" customWidth="1"/>
    <col min="6" max="6" width="29.42578125" style="161" customWidth="1"/>
    <col min="7" max="7" width="24.140625" style="162" customWidth="1"/>
    <col min="8" max="8" width="14.85546875" style="161" customWidth="1"/>
    <col min="9" max="9" width="16.42578125" style="161" customWidth="1"/>
    <col min="10" max="10" width="16.42578125" style="159" customWidth="1"/>
    <col min="11" max="11" width="16.42578125" style="161" customWidth="1"/>
    <col min="12" max="12" width="18" style="160" customWidth="1"/>
    <col min="13" max="13" width="16.5703125" style="160" customWidth="1"/>
    <col min="14" max="14" width="11.42578125" style="160" customWidth="1"/>
    <col min="15" max="15" width="20.7109375" style="160" hidden="1" customWidth="1"/>
    <col min="16" max="16" width="19.28515625" style="160" hidden="1" customWidth="1"/>
    <col min="17" max="17" width="22.85546875" style="160" customWidth="1"/>
    <col min="18" max="18" width="6" style="160" customWidth="1"/>
    <col min="19" max="19" width="12.85546875" style="159" customWidth="1"/>
    <col min="20" max="20" width="5.85546875" style="161" customWidth="1"/>
    <col min="21" max="21" width="36.5703125" style="160" customWidth="1"/>
    <col min="22" max="22" width="13.28515625" style="160" customWidth="1"/>
    <col min="23" max="23" width="6.85546875" style="160" customWidth="1"/>
    <col min="24" max="24" width="5" style="160" customWidth="1"/>
    <col min="25" max="25" width="5.5703125" style="160" customWidth="1"/>
    <col min="26" max="26" width="7.140625" style="160" customWidth="1"/>
    <col min="27" max="27" width="6.7109375" style="160" customWidth="1"/>
    <col min="28" max="28" width="7.5703125" style="160" customWidth="1"/>
    <col min="29" max="29" width="26.140625" style="160" customWidth="1"/>
    <col min="30" max="30" width="9.28515625" style="160" customWidth="1"/>
    <col min="31" max="31" width="5.5703125" style="160" customWidth="1"/>
    <col min="32" max="32" width="10.42578125" style="160" customWidth="1"/>
    <col min="33" max="33" width="6.5703125" style="160" customWidth="1"/>
    <col min="34" max="34" width="9.140625" style="160" customWidth="1"/>
    <col min="35" max="35" width="8.42578125" style="160" customWidth="1"/>
    <col min="36" max="36" width="10.85546875" style="160" customWidth="1"/>
    <col min="37" max="37" width="7.28515625" style="159" customWidth="1"/>
    <col min="38" max="38" width="26" style="160" customWidth="1"/>
    <col min="39" max="39" width="16" style="160" customWidth="1"/>
    <col min="40" max="40" width="13.85546875" style="160" customWidth="1"/>
    <col min="41" max="41" width="18.5703125" style="160" customWidth="1"/>
    <col min="42" max="42" width="27.28515625" style="160" customWidth="1"/>
    <col min="43" max="43" width="9.28515625" style="160" customWidth="1"/>
    <col min="44" max="16384" width="11.42578125" style="160"/>
  </cols>
  <sheetData>
    <row r="2" spans="2:75" ht="16.5" customHeight="1" x14ac:dyDescent="0.2">
      <c r="B2" s="631" t="s">
        <v>844</v>
      </c>
      <c r="C2" s="632"/>
      <c r="D2" s="632"/>
      <c r="E2" s="633"/>
      <c r="F2" s="494" t="s">
        <v>199</v>
      </c>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c r="AN2" s="496"/>
      <c r="AO2" s="512"/>
      <c r="AP2" s="512"/>
      <c r="AQ2" s="512"/>
      <c r="BK2" s="163"/>
      <c r="BL2" s="163"/>
      <c r="BM2" s="163"/>
      <c r="BN2" s="163"/>
      <c r="BO2" s="163"/>
      <c r="BP2" s="163"/>
      <c r="BQ2" s="163"/>
      <c r="BR2" s="163"/>
      <c r="BS2" s="163"/>
      <c r="BT2" s="163"/>
      <c r="BU2" s="163"/>
      <c r="BV2" s="163"/>
      <c r="BW2" s="163"/>
    </row>
    <row r="3" spans="2:75" ht="24" customHeight="1" x14ac:dyDescent="0.2">
      <c r="B3" s="634"/>
      <c r="C3" s="635"/>
      <c r="D3" s="635"/>
      <c r="E3" s="636"/>
      <c r="F3" s="497"/>
      <c r="G3" s="498"/>
      <c r="H3" s="498"/>
      <c r="I3" s="498"/>
      <c r="J3" s="498"/>
      <c r="K3" s="498"/>
      <c r="L3" s="498"/>
      <c r="M3" s="498"/>
      <c r="N3" s="498"/>
      <c r="O3" s="498"/>
      <c r="P3" s="498"/>
      <c r="Q3" s="498"/>
      <c r="R3" s="498"/>
      <c r="S3" s="498"/>
      <c r="T3" s="498"/>
      <c r="U3" s="498"/>
      <c r="V3" s="498"/>
      <c r="W3" s="498"/>
      <c r="X3" s="498"/>
      <c r="Y3" s="498"/>
      <c r="Z3" s="498"/>
      <c r="AA3" s="498"/>
      <c r="AB3" s="498"/>
      <c r="AC3" s="498"/>
      <c r="AD3" s="498"/>
      <c r="AE3" s="498"/>
      <c r="AF3" s="498"/>
      <c r="AG3" s="498"/>
      <c r="AH3" s="498"/>
      <c r="AI3" s="498"/>
      <c r="AJ3" s="498"/>
      <c r="AK3" s="498"/>
      <c r="AL3" s="498"/>
      <c r="AM3" s="498"/>
      <c r="AN3" s="499"/>
      <c r="AO3" s="512"/>
      <c r="AP3" s="512"/>
      <c r="AQ3" s="512"/>
      <c r="BK3" s="163"/>
      <c r="BL3" s="163"/>
      <c r="BM3" s="163"/>
      <c r="BN3" s="163"/>
      <c r="BO3" s="163"/>
      <c r="BP3" s="163"/>
      <c r="BQ3" s="163"/>
      <c r="BR3" s="163"/>
      <c r="BS3" s="163"/>
      <c r="BT3" s="163"/>
      <c r="BU3" s="163"/>
      <c r="BV3" s="163"/>
      <c r="BW3" s="163"/>
    </row>
    <row r="4" spans="2:75" ht="15" customHeight="1" x14ac:dyDescent="0.2">
      <c r="B4" s="637"/>
      <c r="C4" s="638"/>
      <c r="D4" s="638"/>
      <c r="E4" s="639"/>
      <c r="F4" s="500" t="s">
        <v>845</v>
      </c>
      <c r="G4" s="501"/>
      <c r="H4" s="501"/>
      <c r="I4" s="501"/>
      <c r="J4" s="501"/>
      <c r="K4" s="501"/>
      <c r="L4" s="501"/>
      <c r="M4" s="501"/>
      <c r="N4" s="501"/>
      <c r="O4" s="501"/>
      <c r="P4" s="501"/>
      <c r="Q4" s="501"/>
      <c r="R4" s="501"/>
      <c r="S4" s="501"/>
      <c r="T4" s="501"/>
      <c r="U4" s="501"/>
      <c r="V4" s="501"/>
      <c r="W4" s="501"/>
      <c r="X4" s="501"/>
      <c r="Y4" s="501"/>
      <c r="Z4" s="501"/>
      <c r="AA4" s="501"/>
      <c r="AB4" s="501"/>
      <c r="AC4" s="501"/>
      <c r="AD4" s="501"/>
      <c r="AE4" s="501"/>
      <c r="AF4" s="501"/>
      <c r="AG4" s="501"/>
      <c r="AH4" s="501"/>
      <c r="AI4" s="501"/>
      <c r="AJ4" s="501"/>
      <c r="AK4" s="501"/>
      <c r="AL4" s="501"/>
      <c r="AM4" s="501"/>
      <c r="AN4" s="502"/>
      <c r="AO4" s="513" t="s">
        <v>861</v>
      </c>
      <c r="AP4" s="514"/>
      <c r="AQ4" s="514"/>
      <c r="BK4" s="163"/>
      <c r="BL4" s="163"/>
      <c r="BM4" s="163"/>
      <c r="BN4" s="163"/>
      <c r="BO4" s="163"/>
      <c r="BP4" s="163"/>
      <c r="BQ4" s="163"/>
      <c r="BR4" s="163"/>
      <c r="BS4" s="163"/>
      <c r="BT4" s="163"/>
      <c r="BU4" s="163"/>
      <c r="BV4" s="163"/>
      <c r="BW4" s="163"/>
    </row>
    <row r="5" spans="2:75" ht="17.25" customHeight="1" x14ac:dyDescent="0.2">
      <c r="D5" s="164"/>
      <c r="E5" s="164"/>
      <c r="F5" s="164"/>
      <c r="G5" s="165"/>
      <c r="H5" s="165"/>
      <c r="I5" s="166"/>
      <c r="J5" s="166"/>
      <c r="K5" s="166"/>
      <c r="L5" s="166"/>
      <c r="M5" s="166"/>
      <c r="N5" s="166"/>
      <c r="O5" s="166"/>
      <c r="P5" s="166"/>
      <c r="Q5" s="166"/>
      <c r="R5" s="166"/>
      <c r="S5" s="165"/>
      <c r="T5" s="165"/>
      <c r="U5" s="166"/>
      <c r="V5" s="166"/>
      <c r="W5" s="166"/>
      <c r="X5" s="166"/>
      <c r="Y5" s="166"/>
      <c r="Z5" s="166"/>
      <c r="AA5" s="166"/>
      <c r="AB5" s="166"/>
      <c r="AC5" s="166"/>
      <c r="AD5" s="166"/>
      <c r="AE5" s="166"/>
      <c r="AF5" s="166"/>
      <c r="AG5" s="166"/>
      <c r="AH5" s="166"/>
      <c r="AI5" s="166"/>
      <c r="AJ5" s="166"/>
      <c r="AK5" s="165"/>
      <c r="AL5" s="167"/>
      <c r="AM5" s="167"/>
      <c r="AN5" s="124"/>
      <c r="AO5" s="167"/>
      <c r="AP5" s="167"/>
      <c r="AQ5" s="168"/>
      <c r="BK5" s="163"/>
      <c r="BL5" s="163"/>
      <c r="BM5" s="163"/>
      <c r="BN5" s="163"/>
      <c r="BO5" s="163"/>
      <c r="BP5" s="163"/>
      <c r="BQ5" s="163"/>
      <c r="BR5" s="163"/>
      <c r="BS5" s="163"/>
      <c r="BT5" s="163"/>
      <c r="BU5" s="163"/>
      <c r="BV5" s="163"/>
      <c r="BW5" s="163"/>
    </row>
    <row r="6" spans="2:75" ht="15" customHeight="1" x14ac:dyDescent="0.2">
      <c r="D6" s="532" t="s">
        <v>132</v>
      </c>
      <c r="E6" s="533"/>
      <c r="F6" s="533"/>
      <c r="G6" s="533"/>
      <c r="H6" s="533"/>
      <c r="I6" s="533"/>
      <c r="J6" s="533"/>
      <c r="K6" s="534"/>
      <c r="L6" s="536" t="s">
        <v>133</v>
      </c>
      <c r="M6" s="537"/>
      <c r="N6" s="537"/>
      <c r="O6" s="538"/>
      <c r="P6" s="538"/>
      <c r="Q6" s="537"/>
      <c r="R6" s="537"/>
      <c r="S6" s="539"/>
      <c r="T6" s="518" t="s">
        <v>134</v>
      </c>
      <c r="U6" s="519"/>
      <c r="V6" s="519"/>
      <c r="W6" s="519"/>
      <c r="X6" s="519"/>
      <c r="Y6" s="519"/>
      <c r="Z6" s="519"/>
      <c r="AA6" s="519"/>
      <c r="AB6" s="519"/>
      <c r="AC6" s="520"/>
      <c r="AD6" s="510" t="s">
        <v>135</v>
      </c>
      <c r="AE6" s="510"/>
      <c r="AF6" s="510"/>
      <c r="AG6" s="510"/>
      <c r="AH6" s="510"/>
      <c r="AI6" s="510"/>
      <c r="AJ6" s="511"/>
      <c r="AK6" s="511"/>
      <c r="AL6" s="508" t="s">
        <v>32</v>
      </c>
      <c r="AM6" s="508"/>
      <c r="AN6" s="508"/>
      <c r="AO6" s="509"/>
      <c r="AP6" s="509"/>
      <c r="AQ6" s="509"/>
    </row>
    <row r="7" spans="2:75" ht="104.25" customHeight="1" x14ac:dyDescent="0.2">
      <c r="B7" s="535" t="s">
        <v>184</v>
      </c>
      <c r="C7" s="535" t="s">
        <v>202</v>
      </c>
      <c r="D7" s="543" t="s">
        <v>201</v>
      </c>
      <c r="E7" s="542" t="s">
        <v>0</v>
      </c>
      <c r="F7" s="542" t="s">
        <v>220</v>
      </c>
      <c r="G7" s="535" t="s">
        <v>221</v>
      </c>
      <c r="H7" s="535" t="s">
        <v>203</v>
      </c>
      <c r="I7" s="535" t="s">
        <v>222</v>
      </c>
      <c r="J7" s="535" t="s">
        <v>223</v>
      </c>
      <c r="K7" s="535" t="s">
        <v>224</v>
      </c>
      <c r="L7" s="503" t="s">
        <v>128</v>
      </c>
      <c r="M7" s="503" t="s">
        <v>31</v>
      </c>
      <c r="N7" s="504" t="s">
        <v>3</v>
      </c>
      <c r="O7" s="544" t="s">
        <v>82</v>
      </c>
      <c r="P7" s="546" t="s">
        <v>87</v>
      </c>
      <c r="Q7" s="503" t="s">
        <v>40</v>
      </c>
      <c r="R7" s="504" t="s">
        <v>3</v>
      </c>
      <c r="S7" s="503" t="s">
        <v>43</v>
      </c>
      <c r="T7" s="540" t="s">
        <v>9</v>
      </c>
      <c r="U7" s="527" t="s">
        <v>153</v>
      </c>
      <c r="V7" s="527" t="s">
        <v>10</v>
      </c>
      <c r="W7" s="505" t="s">
        <v>6</v>
      </c>
      <c r="X7" s="506"/>
      <c r="Y7" s="506"/>
      <c r="Z7" s="506"/>
      <c r="AA7" s="506"/>
      <c r="AB7" s="506"/>
      <c r="AC7" s="507"/>
      <c r="AD7" s="525" t="s">
        <v>131</v>
      </c>
      <c r="AE7" s="523" t="s">
        <v>41</v>
      </c>
      <c r="AF7" s="523" t="s">
        <v>3</v>
      </c>
      <c r="AG7" s="523" t="s">
        <v>42</v>
      </c>
      <c r="AH7" s="523" t="s">
        <v>3</v>
      </c>
      <c r="AI7" s="521" t="s">
        <v>44</v>
      </c>
      <c r="AJ7" s="531" t="s">
        <v>44</v>
      </c>
      <c r="AK7" s="531" t="s">
        <v>27</v>
      </c>
      <c r="AL7" s="515" t="s">
        <v>32</v>
      </c>
      <c r="AM7" s="515" t="s">
        <v>33</v>
      </c>
      <c r="AN7" s="515" t="s">
        <v>34</v>
      </c>
      <c r="AO7" s="516" t="s">
        <v>35</v>
      </c>
      <c r="AP7" s="529" t="s">
        <v>198</v>
      </c>
      <c r="AQ7" s="529" t="s">
        <v>36</v>
      </c>
    </row>
    <row r="8" spans="2:75" s="170" customFormat="1" ht="114.75" customHeight="1" x14ac:dyDescent="0.25">
      <c r="B8" s="535"/>
      <c r="C8" s="535"/>
      <c r="D8" s="543"/>
      <c r="E8" s="542"/>
      <c r="F8" s="542"/>
      <c r="G8" s="535"/>
      <c r="H8" s="535"/>
      <c r="I8" s="535"/>
      <c r="J8" s="535"/>
      <c r="K8" s="535"/>
      <c r="L8" s="503"/>
      <c r="M8" s="503"/>
      <c r="N8" s="504"/>
      <c r="O8" s="545"/>
      <c r="P8" s="547"/>
      <c r="Q8" s="504"/>
      <c r="R8" s="504"/>
      <c r="S8" s="503"/>
      <c r="T8" s="541"/>
      <c r="U8" s="528"/>
      <c r="V8" s="528"/>
      <c r="W8" s="169" t="s">
        <v>11</v>
      </c>
      <c r="X8" s="169" t="s">
        <v>15</v>
      </c>
      <c r="Y8" s="169" t="s">
        <v>26</v>
      </c>
      <c r="Z8" s="169" t="s">
        <v>16</v>
      </c>
      <c r="AA8" s="169" t="s">
        <v>19</v>
      </c>
      <c r="AB8" s="169" t="s">
        <v>22</v>
      </c>
      <c r="AC8" s="169" t="s">
        <v>197</v>
      </c>
      <c r="AD8" s="526"/>
      <c r="AE8" s="524"/>
      <c r="AF8" s="524"/>
      <c r="AG8" s="524"/>
      <c r="AH8" s="524"/>
      <c r="AI8" s="522"/>
      <c r="AJ8" s="531"/>
      <c r="AK8" s="531"/>
      <c r="AL8" s="515"/>
      <c r="AM8" s="515"/>
      <c r="AN8" s="515"/>
      <c r="AO8" s="517"/>
      <c r="AP8" s="530"/>
      <c r="AQ8" s="530"/>
      <c r="AW8" s="171"/>
    </row>
    <row r="9" spans="2:75" s="181" customFormat="1" ht="155.25" customHeight="1" x14ac:dyDescent="0.25">
      <c r="B9" s="156" t="s">
        <v>225</v>
      </c>
      <c r="C9" s="145" t="s">
        <v>225</v>
      </c>
      <c r="D9" s="548">
        <v>1</v>
      </c>
      <c r="E9" s="552" t="s">
        <v>226</v>
      </c>
      <c r="F9" s="550" t="s">
        <v>227</v>
      </c>
      <c r="G9" s="489" t="s">
        <v>589</v>
      </c>
      <c r="H9" s="490" t="s">
        <v>586</v>
      </c>
      <c r="I9" s="490" t="s">
        <v>588</v>
      </c>
      <c r="J9" s="489" t="s">
        <v>228</v>
      </c>
      <c r="K9" s="490" t="s">
        <v>655</v>
      </c>
      <c r="L9" s="490">
        <v>2</v>
      </c>
      <c r="M9" s="455" t="str">
        <f>IF(L9&lt;=0,"",IF(L9&lt;=2,"Muy Baja",IF(L9&lt;=24,"Baja",IF(L9&lt;=500,"Media",IF(L9&lt;=5000,"Alta","Muy Alta")))))</f>
        <v>Muy Baja</v>
      </c>
      <c r="N9" s="469">
        <f>IF(M9="","",IF(M9="Muy Baja",0.2,IF(M9="Baja",0.4,IF(M9="Media",0.6,IF(M9="Alta",0.8,IF(M9="Muy Alta",1,))))))</f>
        <v>0.2</v>
      </c>
      <c r="O9" s="555" t="s">
        <v>145</v>
      </c>
      <c r="P9" s="469" t="str">
        <f>IF(NOT(ISERROR(MATCH(O9,'[1]Tabla Impacto'!$B$221:$B$223,0))),'[1]Tabla Impacto'!$F$223&amp;"Por favor no seleccionar los criterios de impacto(Afectación Económica o presupuestal y Pérdida Reputacional)",O9)</f>
        <v xml:space="preserve">     El riesgo afecta la imagen de la entidad con algunos usuarios de relevancia frente al logro de los objetivos</v>
      </c>
      <c r="Q9" s="455" t="str">
        <f>IF(OR(P9='Tabla Impacto'!$C$11,P9='Tabla Impacto'!$D$11),"Leve",IF(OR(P9='Tabla Impacto'!$C$12,P9='Tabla Impacto'!$D$12),"Menor",IF(OR(P9='Tabla Impacto'!$C$13,P9='Tabla Impacto'!$D$13),"Moderado",IF(OR(P9='Tabla Impacto'!$C$14,P9='Tabla Impacto'!$D$14),"Mayor",IF(OR(P9='Tabla Impacto'!$C$15,P9='Tabla Impacto'!$D$15),"Catastrófico","")))))</f>
        <v>Moderado</v>
      </c>
      <c r="R9" s="469">
        <f>IF(Q9="","",IF(Q9="Leve",0.2,IF(Q9="Menor",0.4,IF(Q9="Moderado",0.6,IF(Q9="Mayor",0.8,IF(Q9="Catastrófico",1,))))))</f>
        <v>0.6</v>
      </c>
      <c r="S9" s="471" t="str">
        <f>IF(OR(AND(M9="Muy Baja",Q9="Leve"),AND(M9="Muy Baja",Q9="Menor"),AND(M9="Baja",Q9="Leve")),"Bajo",IF(OR(AND(M9="Muy baja",Q9="Moderado"),AND(M9="Baja",Q9="Menor"),AND(M9="Baja",Q9="Moderado"),AND(M9="Media",Q9="Leve"),AND(M9="Media",Q9="Menor"),AND(M9="Media",Q9="Moderado"),AND(M9="Alta",Q9="Leve"),AND(M9="Alta",Q9="Menor")),"Moderado",IF(OR(AND(M9="Muy Baja",Q9="Mayor"),AND(M9="Baja",Q9="Mayor"),AND(M9="Media",Q9="Mayor"),AND(M9="Alta",Q9="Moderado"),AND(M9="Alta",Q9="Mayor"),AND(M9="Muy Alta",Q9="Leve"),AND(M9="Muy Alta",Q9="Menor"),AND(M9="Muy Alta",Q9="Moderado"),AND(M9="Muy Alta",Q9="Mayor")),"Alto",IF(OR(AND(M9="Muy Baja",Q9="Catastrófico"),AND(M9="Baja",Q9="Catastrófico"),AND(M9="Media",Q9="Catastrófico"),AND(M9="Alta",Q9="Catastrófico"),AND(M9="Muy Alta",Q9="Catastrófico")),"Extremo",""))))</f>
        <v>Moderado</v>
      </c>
      <c r="T9" s="146">
        <v>1</v>
      </c>
      <c r="U9" s="172" t="s">
        <v>229</v>
      </c>
      <c r="V9" s="173" t="str">
        <f t="shared" ref="V9:V13" si="0">IF(OR(W9="Preventivo",W9="Detectivo"),"Probabilidad",IF(W9="Correctivo","Impacto",""))</f>
        <v>Probabilidad</v>
      </c>
      <c r="W9" s="153" t="s">
        <v>12</v>
      </c>
      <c r="X9" s="153" t="s">
        <v>7</v>
      </c>
      <c r="Y9" s="174" t="str">
        <f>IF(AND(W9="Preventivo",X9="Automático"),"50%",IF(AND(W9="Preventivo",X9="Manual"),"40%",IF(AND(W9="Detectivo",X9="Automático"),"40%",IF(AND(W9="Detectivo",X9="Manual"),"30%",IF(AND(W9="Correctivo",X9="Automático"),"35%",IF(AND(W9="Correctivo",X9="Manual"),"25%",""))))))</f>
        <v>40%</v>
      </c>
      <c r="Z9" s="153" t="s">
        <v>17</v>
      </c>
      <c r="AA9" s="153" t="s">
        <v>20</v>
      </c>
      <c r="AB9" s="153" t="s">
        <v>114</v>
      </c>
      <c r="AC9" s="172" t="s">
        <v>231</v>
      </c>
      <c r="AD9" s="175">
        <f>IFERROR(IF(V9="Probabilidad",(N9-(+N9*Y9)),IF(V9="Impacto",N9,"")),"")</f>
        <v>0.12</v>
      </c>
      <c r="AE9" s="176" t="str">
        <f>IFERROR(IF(AD9="","",IF(AD9&lt;=0.2,"Muy Baja",IF(AD9&lt;=0.4,"Baja",IF(AD9&lt;=0.6,"Media",IF(AD9&lt;=0.8,"Alta","Muy Alta"))))),"")</f>
        <v>Muy Baja</v>
      </c>
      <c r="AF9" s="174">
        <f>+AD9</f>
        <v>0.12</v>
      </c>
      <c r="AG9" s="176" t="str">
        <f t="shared" ref="AG9:AG14" si="1">IFERROR(IF(AH9="","",IF(AH9&lt;=0.2,"Leve",IF(AH9&lt;=0.4,"Menor",IF(AH9&lt;=0.6,"Moderado",IF(AH9&lt;=0.8,"Mayor","Catastrófico"))))),"")</f>
        <v>Moderado</v>
      </c>
      <c r="AH9" s="174">
        <f>IFERROR(IF(V9="Impacto",(R9-(+R9*Y9)),IF(V9="Probabilidad",R9,"")),"")</f>
        <v>0.6</v>
      </c>
      <c r="AI9" s="177" t="str">
        <f t="shared" ref="AI9:AI13" si="2">IFERROR(IF(OR(AND(AE9="Muy Baja",AG9="Leve"),AND(AE9="Muy Baja",AG9="Menor"),AND(AE9="Baja",AG9="Leve")),"Bajo",IF(OR(AND(AE9="Muy baja",AG9="Moderado"),AND(AE9="Baja",AG9="Menor"),AND(AE9="Baja",AG9="Moderado"),AND(AE9="Media",AG9="Leve"),AND(AE9="Media",AG9="Menor"),AND(AE9="Media",AG9="Moderado"),AND(AE9="Alta",AG9="Leve"),AND(AE9="Alta",AG9="Menor")),"Moderado",IF(OR(AND(AE9="Muy Baja",AG9="Mayor"),AND(AE9="Baja",AG9="Mayor"),AND(AE9="Media",AG9="Mayor"),AND(AE9="Alta",AG9="Moderado"),AND(AE9="Alta",AG9="Mayor"),AND(AE9="Muy Alta",AG9="Leve"),AND(AE9="Muy Alta",AG9="Menor"),AND(AE9="Muy Alta",AG9="Moderado"),AND(AE9="Muy Alta",AG9="Mayor")),"Alto",IF(OR(AND(AE9="Muy Baja",AG9="Catastrófico"),AND(AE9="Baja",AG9="Catastrófico"),AND(AE9="Media",AG9="Catastrófico"),AND(AE9="Alta",AG9="Catastrófico"),AND(AE9="Muy Alta",AG9="Catastrófico")),"Extremo","")))),"")</f>
        <v>Moderado</v>
      </c>
      <c r="AJ9" s="460" t="str">
        <f>AI10</f>
        <v>Moderado</v>
      </c>
      <c r="AK9" s="453" t="s">
        <v>30</v>
      </c>
      <c r="AL9" s="151"/>
      <c r="AM9" s="151"/>
      <c r="AN9" s="290"/>
      <c r="AO9" s="178"/>
      <c r="AP9" s="148"/>
      <c r="AQ9" s="179"/>
      <c r="AR9" s="180"/>
      <c r="AS9" s="180"/>
      <c r="AT9" s="180"/>
      <c r="AU9" s="180"/>
      <c r="AV9" s="180" t="s">
        <v>29</v>
      </c>
      <c r="AW9" s="180"/>
      <c r="AX9" s="180"/>
      <c r="AY9" s="180"/>
      <c r="AZ9" s="180"/>
      <c r="BA9" s="180"/>
      <c r="BB9" s="180"/>
      <c r="BC9" s="180"/>
      <c r="BD9" s="180"/>
      <c r="BE9" s="180"/>
      <c r="BF9" s="180"/>
      <c r="BG9" s="180"/>
      <c r="BH9" s="180"/>
      <c r="BI9" s="180"/>
      <c r="BJ9" s="180"/>
      <c r="BK9" s="180"/>
      <c r="BL9" s="180"/>
      <c r="BM9" s="180"/>
      <c r="BN9" s="180"/>
      <c r="BO9" s="180"/>
      <c r="BP9" s="180"/>
      <c r="BQ9" s="180"/>
      <c r="BR9" s="180"/>
      <c r="BS9" s="180"/>
      <c r="BT9" s="180"/>
      <c r="BU9" s="180"/>
      <c r="BV9" s="180"/>
      <c r="BW9" s="180"/>
    </row>
    <row r="10" spans="2:75" ht="146.25" customHeight="1" x14ac:dyDescent="0.2">
      <c r="B10" s="156" t="s">
        <v>225</v>
      </c>
      <c r="C10" s="145" t="s">
        <v>225</v>
      </c>
      <c r="D10" s="548"/>
      <c r="E10" s="553"/>
      <c r="F10" s="551"/>
      <c r="G10" s="489"/>
      <c r="H10" s="490"/>
      <c r="I10" s="490"/>
      <c r="J10" s="489"/>
      <c r="K10" s="490"/>
      <c r="L10" s="490"/>
      <c r="M10" s="455"/>
      <c r="N10" s="469"/>
      <c r="O10" s="555"/>
      <c r="P10" s="469"/>
      <c r="Q10" s="455"/>
      <c r="R10" s="469"/>
      <c r="S10" s="471"/>
      <c r="T10" s="146">
        <v>2</v>
      </c>
      <c r="U10" s="125" t="s">
        <v>230</v>
      </c>
      <c r="V10" s="173" t="str">
        <f t="shared" si="0"/>
        <v>Probabilidad</v>
      </c>
      <c r="W10" s="182" t="s">
        <v>12</v>
      </c>
      <c r="X10" s="182" t="s">
        <v>7</v>
      </c>
      <c r="Y10" s="174" t="str">
        <f t="shared" ref="Y10" si="3">IF(AND(W10="Preventivo",X10="Automático"),"50%",IF(AND(W10="Preventivo",X10="Manual"),"40%",IF(AND(W10="Detectivo",X10="Automático"),"40%",IF(AND(W10="Detectivo",X10="Manual"),"30%",IF(AND(W10="Correctivo",X10="Automático"),"35%",IF(AND(W10="Correctivo",X10="Manual"),"25%",""))))))</f>
        <v>40%</v>
      </c>
      <c r="Z10" s="182" t="s">
        <v>17</v>
      </c>
      <c r="AA10" s="182" t="s">
        <v>20</v>
      </c>
      <c r="AB10" s="182" t="s">
        <v>114</v>
      </c>
      <c r="AC10" s="172" t="s">
        <v>231</v>
      </c>
      <c r="AD10" s="175">
        <f>IFERROR(IF(AND(V9="Probabilidad",V10="Probabilidad"),(AF9-(+AF9*Y10)),IF(V10="Probabilidad",(N9-(+N9*Y10)),IF(V10="Impacto",AF9,""))),"")</f>
        <v>7.1999999999999995E-2</v>
      </c>
      <c r="AE10" s="176" t="str">
        <f t="shared" ref="AE10" si="4">IFERROR(IF(AD10="","",IF(AD10&lt;=0.2,"Muy Baja",IF(AD10&lt;=0.4,"Baja",IF(AD10&lt;=0.6,"Media",IF(AD10&lt;=0.8,"Alta","Muy Alta"))))),"")</f>
        <v>Muy Baja</v>
      </c>
      <c r="AF10" s="174">
        <f t="shared" ref="AF10" si="5">+AD10</f>
        <v>7.1999999999999995E-2</v>
      </c>
      <c r="AG10" s="176" t="str">
        <f t="shared" si="1"/>
        <v>Moderado</v>
      </c>
      <c r="AH10" s="174">
        <f>IFERROR(IF(AND(V9="Impacto",V10="Impacto"),(AH9-(+AH9*Y10)),IF(V10="Impacto",($L$10-(+$L$10*Y10)),IF(V10="Probabilidad",AH9,""))),"")</f>
        <v>0.6</v>
      </c>
      <c r="AI10" s="177" t="str">
        <f t="shared" si="2"/>
        <v>Moderado</v>
      </c>
      <c r="AJ10" s="458"/>
      <c r="AK10" s="454"/>
      <c r="AL10" s="148"/>
      <c r="AM10" s="179"/>
      <c r="AN10" s="178"/>
      <c r="AO10" s="178"/>
      <c r="AP10" s="148"/>
      <c r="AQ10" s="179"/>
      <c r="AV10" s="160" t="s">
        <v>30</v>
      </c>
      <c r="AW10" s="163"/>
      <c r="AX10" s="163"/>
      <c r="AY10" s="163"/>
      <c r="AZ10" s="163"/>
      <c r="BA10" s="163"/>
      <c r="BB10" s="163"/>
      <c r="BC10" s="163"/>
      <c r="BD10" s="163"/>
      <c r="BE10" s="163"/>
      <c r="BF10" s="163"/>
      <c r="BG10" s="163"/>
      <c r="BH10" s="163"/>
      <c r="BI10" s="163"/>
      <c r="BJ10" s="163"/>
      <c r="BK10" s="163"/>
      <c r="BL10" s="163"/>
      <c r="BM10" s="163"/>
      <c r="BN10" s="163"/>
      <c r="BO10" s="163"/>
      <c r="BP10" s="163"/>
      <c r="BQ10" s="163"/>
      <c r="BR10" s="163"/>
      <c r="BS10" s="163"/>
      <c r="BT10" s="163"/>
      <c r="BU10" s="163"/>
      <c r="BV10" s="163"/>
      <c r="BW10" s="163"/>
    </row>
    <row r="11" spans="2:75" ht="249.75" customHeight="1" x14ac:dyDescent="0.2">
      <c r="B11" s="156" t="s">
        <v>225</v>
      </c>
      <c r="C11" s="145" t="s">
        <v>225</v>
      </c>
      <c r="D11" s="548">
        <v>2</v>
      </c>
      <c r="E11" s="549" t="s">
        <v>232</v>
      </c>
      <c r="F11" s="550" t="s">
        <v>233</v>
      </c>
      <c r="G11" s="491" t="s">
        <v>590</v>
      </c>
      <c r="H11" s="551" t="s">
        <v>587</v>
      </c>
      <c r="I11" s="551" t="s">
        <v>588</v>
      </c>
      <c r="J11" s="489" t="s">
        <v>228</v>
      </c>
      <c r="K11" s="490" t="s">
        <v>655</v>
      </c>
      <c r="L11" s="490">
        <v>12</v>
      </c>
      <c r="M11" s="455" t="str">
        <f>IF(L11&lt;=0,"",IF(L11&lt;=2,"Muy Baja",IF(L11&lt;=24,"Baja",IF(L11&lt;=500,"Media",IF(L11&lt;=5000,"Alta","Muy Alta")))))</f>
        <v>Baja</v>
      </c>
      <c r="N11" s="469">
        <f>IF(M11="","",IF(M11="Muy Baja",0.2,IF(M11="Baja",0.4,IF(M11="Media",0.6,IF(M11="Alta",0.8,IF(M11="Muy Alta",1,))))))</f>
        <v>0.4</v>
      </c>
      <c r="O11" s="555" t="s">
        <v>143</v>
      </c>
      <c r="P11" s="469" t="str">
        <f>IF(NOT(ISERROR(MATCH(O11,'[1]Tabla Impacto'!$B$221:$B$223,0))),'[1]Tabla Impacto'!$F$223&amp;"Por favor no seleccionar los criterios de impacto(Afectación Económica o presupuestal y Pérdida Reputacional)",O11)</f>
        <v xml:space="preserve">     El riesgo afecta la imagen de alguna área de la organización</v>
      </c>
      <c r="Q11" s="455" t="str">
        <f>IF(OR(P11='Tabla Impacto'!$C$11,P11='Tabla Impacto'!$D$11),"Leve",IF(OR(P11='Tabla Impacto'!$C$12,P11='Tabla Impacto'!$D$12),"Menor",IF(OR(P11='Tabla Impacto'!$C$13,P11='Tabla Impacto'!$D$13),"Moderado",IF(OR(P11='Tabla Impacto'!$C$14,P11='Tabla Impacto'!$D$14),"Mayor",IF(OR(P11='Tabla Impacto'!$C$15,P11='Tabla Impacto'!$D$15),"Catastrófico","")))))</f>
        <v>Leve</v>
      </c>
      <c r="R11" s="469">
        <f>IF(Q11="","",IF(Q11="Leve",0.2,IF(Q11="Menor",0.4,IF(Q11="Moderado",0.6,IF(Q11="Mayor",0.8,IF(Q11="Catastrófico",1,))))))</f>
        <v>0.2</v>
      </c>
      <c r="S11" s="471" t="str">
        <f>IF(OR(AND(M11="Muy Baja",Q11="Leve"),AND(M11="Muy Baja",Q11="Menor"),AND(M11="Baja",Q11="Leve")),"Bajo",IF(OR(AND(M11="Muy baja",Q11="Moderado"),AND(M11="Baja",Q11="Menor"),AND(M11="Baja",Q11="Moderado"),AND(M11="Media",Q11="Leve"),AND(M11="Media",Q11="Menor"),AND(M11="Media",Q11="Moderado"),AND(M11="Alta",Q11="Leve"),AND(M11="Alta",Q11="Menor")),"Moderado",IF(OR(AND(M11="Muy Baja",Q11="Mayor"),AND(M11="Baja",Q11="Mayor"),AND(M11="Media",Q11="Mayor"),AND(M11="Alta",Q11="Moderado"),AND(M11="Alta",Q11="Mayor"),AND(M11="Muy Alta",Q11="Leve"),AND(M11="Muy Alta",Q11="Menor"),AND(M11="Muy Alta",Q11="Moderado"),AND(M11="Muy Alta",Q11="Mayor")),"Alto",IF(OR(AND(M11="Muy Baja",Q11="Catastrófico"),AND(M11="Baja",Q11="Catastrófico"),AND(M11="Media",Q11="Catastrófico"),AND(M11="Alta",Q11="Catastrófico"),AND(M11="Muy Alta",Q11="Catastrófico")),"Extremo",""))))</f>
        <v>Bajo</v>
      </c>
      <c r="T11" s="146">
        <v>1</v>
      </c>
      <c r="U11" s="184" t="s">
        <v>234</v>
      </c>
      <c r="V11" s="173" t="str">
        <f t="shared" si="0"/>
        <v>Probabilidad</v>
      </c>
      <c r="W11" s="153" t="s">
        <v>12</v>
      </c>
      <c r="X11" s="153" t="s">
        <v>7</v>
      </c>
      <c r="Y11" s="174" t="str">
        <f>IF(AND(W11="Preventivo",X11="Automático"),"50%",IF(AND(W11="Preventivo",X11="Manual"),"40%",IF(AND(W11="Detectivo",X11="Automático"),"40%",IF(AND(W11="Detectivo",X11="Manual"),"30%",IF(AND(W11="Correctivo",X11="Automático"),"35%",IF(AND(W11="Correctivo",X11="Manual"),"25%",""))))))</f>
        <v>40%</v>
      </c>
      <c r="Z11" s="153" t="s">
        <v>17</v>
      </c>
      <c r="AA11" s="153" t="s">
        <v>20</v>
      </c>
      <c r="AB11" s="153" t="s">
        <v>114</v>
      </c>
      <c r="AC11" s="172" t="s">
        <v>235</v>
      </c>
      <c r="AD11" s="175">
        <f>IFERROR(IF(V11="Probabilidad",(N11-(+N11*Y11)),IF(V11="Impacto",N11,"")),"")</f>
        <v>0.24</v>
      </c>
      <c r="AE11" s="176" t="str">
        <f>IFERROR(IF(AD11="","",IF(AD11&lt;=0.2,"Muy Baja",IF(AD11&lt;=0.4,"Baja",IF(AD11&lt;=0.6,"Media",IF(AD11&lt;=0.8,"Alta","Muy Alta"))))),"")</f>
        <v>Baja</v>
      </c>
      <c r="AF11" s="174">
        <f>+AD11</f>
        <v>0.24</v>
      </c>
      <c r="AG11" s="176" t="str">
        <f t="shared" si="1"/>
        <v>Leve</v>
      </c>
      <c r="AH11" s="174">
        <f>IFERROR(IF(V11="Impacto",(R11-(+R11*Y11)),IF(V11="Probabilidad",R11,"")),"")</f>
        <v>0.2</v>
      </c>
      <c r="AI11" s="177" t="str">
        <f t="shared" si="2"/>
        <v>Bajo</v>
      </c>
      <c r="AJ11" s="460" t="str">
        <f>+AI13</f>
        <v>Bajo</v>
      </c>
      <c r="AK11" s="453" t="s">
        <v>29</v>
      </c>
      <c r="AL11" s="404"/>
      <c r="AM11" s="404"/>
      <c r="AN11" s="404"/>
      <c r="AO11" s="183"/>
      <c r="AP11" s="183"/>
      <c r="AQ11" s="183"/>
      <c r="AV11" s="160" t="s">
        <v>130</v>
      </c>
    </row>
    <row r="12" spans="2:75" ht="163.5" customHeight="1" x14ac:dyDescent="0.2">
      <c r="B12" s="156" t="s">
        <v>225</v>
      </c>
      <c r="C12" s="145" t="s">
        <v>225</v>
      </c>
      <c r="D12" s="548"/>
      <c r="E12" s="549"/>
      <c r="F12" s="550"/>
      <c r="G12" s="554"/>
      <c r="H12" s="551"/>
      <c r="I12" s="551"/>
      <c r="J12" s="489"/>
      <c r="K12" s="490"/>
      <c r="L12" s="490"/>
      <c r="M12" s="455"/>
      <c r="N12" s="469"/>
      <c r="O12" s="555"/>
      <c r="P12" s="469"/>
      <c r="Q12" s="455"/>
      <c r="R12" s="469"/>
      <c r="S12" s="471"/>
      <c r="T12" s="146">
        <v>2</v>
      </c>
      <c r="U12" s="172" t="s">
        <v>236</v>
      </c>
      <c r="V12" s="173" t="str">
        <f t="shared" si="0"/>
        <v>Probabilidad</v>
      </c>
      <c r="W12" s="153" t="s">
        <v>12</v>
      </c>
      <c r="X12" s="153" t="s">
        <v>7</v>
      </c>
      <c r="Y12" s="174" t="str">
        <f t="shared" ref="Y12:Y13" si="6">IF(AND(W12="Preventivo",X12="Automático"),"50%",IF(AND(W12="Preventivo",X12="Manual"),"40%",IF(AND(W12="Detectivo",X12="Automático"),"40%",IF(AND(W12="Detectivo",X12="Manual"),"30%",IF(AND(W12="Correctivo",X12="Automático"),"35%",IF(AND(W12="Correctivo",X12="Manual"),"25%",""))))))</f>
        <v>40%</v>
      </c>
      <c r="Z12" s="153" t="s">
        <v>17</v>
      </c>
      <c r="AA12" s="153" t="s">
        <v>20</v>
      </c>
      <c r="AB12" s="153" t="s">
        <v>114</v>
      </c>
      <c r="AC12" s="172" t="s">
        <v>237</v>
      </c>
      <c r="AD12" s="175">
        <f>IFERROR(IF(AND(V11="Probabilidad",V12="Probabilidad"),(AF11-(+AF11*Y12)),IF(V12="Probabilidad",(N11-(+N11*Y12)),IF(V12="Impacto",AF11,""))),"")</f>
        <v>0.14399999999999999</v>
      </c>
      <c r="AE12" s="176" t="str">
        <f t="shared" ref="AE12:AE13" si="7">IFERROR(IF(AD12="","",IF(AD12&lt;=0.2,"Muy Baja",IF(AD12&lt;=0.4,"Baja",IF(AD12&lt;=0.6,"Media",IF(AD12&lt;=0.8,"Alta","Muy Alta"))))),"")</f>
        <v>Muy Baja</v>
      </c>
      <c r="AF12" s="174">
        <f t="shared" ref="AF12:AF13" si="8">+AD12</f>
        <v>0.14399999999999999</v>
      </c>
      <c r="AG12" s="176" t="str">
        <f t="shared" si="1"/>
        <v>Leve</v>
      </c>
      <c r="AH12" s="174">
        <f>IFERROR(IF(AND(V11="Impacto",V12="Impacto"),(AH11-(+AH11*Y12)),IF(V12="Impacto",($L$10-(+$L$10*Y12)),IF(V12="Probabilidad",AH11,""))),"")</f>
        <v>0.2</v>
      </c>
      <c r="AI12" s="177" t="str">
        <f t="shared" si="2"/>
        <v>Bajo</v>
      </c>
      <c r="AJ12" s="458"/>
      <c r="AK12" s="454"/>
      <c r="AL12" s="183"/>
      <c r="AM12" s="183"/>
      <c r="AN12" s="183"/>
      <c r="AO12" s="183"/>
      <c r="AP12" s="183"/>
      <c r="AQ12" s="183"/>
      <c r="AV12" s="160" t="s">
        <v>129</v>
      </c>
    </row>
    <row r="13" spans="2:75" ht="193.5" customHeight="1" x14ac:dyDescent="0.2">
      <c r="B13" s="156" t="s">
        <v>225</v>
      </c>
      <c r="C13" s="145" t="s">
        <v>225</v>
      </c>
      <c r="D13" s="548"/>
      <c r="E13" s="549"/>
      <c r="F13" s="550"/>
      <c r="G13" s="492"/>
      <c r="H13" s="551"/>
      <c r="I13" s="551"/>
      <c r="J13" s="489"/>
      <c r="K13" s="490"/>
      <c r="L13" s="490"/>
      <c r="M13" s="455"/>
      <c r="N13" s="469"/>
      <c r="O13" s="555"/>
      <c r="P13" s="469"/>
      <c r="Q13" s="455"/>
      <c r="R13" s="469"/>
      <c r="S13" s="471"/>
      <c r="T13" s="146">
        <v>3</v>
      </c>
      <c r="U13" s="172" t="s">
        <v>238</v>
      </c>
      <c r="V13" s="173" t="str">
        <f t="shared" si="0"/>
        <v>Probabilidad</v>
      </c>
      <c r="W13" s="153" t="s">
        <v>12</v>
      </c>
      <c r="X13" s="153" t="s">
        <v>7</v>
      </c>
      <c r="Y13" s="174" t="str">
        <f t="shared" si="6"/>
        <v>40%</v>
      </c>
      <c r="Z13" s="153" t="s">
        <v>17</v>
      </c>
      <c r="AA13" s="153" t="s">
        <v>20</v>
      </c>
      <c r="AB13" s="153" t="s">
        <v>114</v>
      </c>
      <c r="AC13" s="172" t="s">
        <v>239</v>
      </c>
      <c r="AD13" s="175">
        <f>IFERROR(IF(AND(V12="Probabilidad",V13="Probabilidad"),(AF12-(+AF12*Y13)),IF(V13="Probabilidad",(N12-(+N12*Y13)),IF(V13="Impacto",AF12,""))),"")</f>
        <v>8.6399999999999991E-2</v>
      </c>
      <c r="AE13" s="176" t="str">
        <f t="shared" si="7"/>
        <v>Muy Baja</v>
      </c>
      <c r="AF13" s="174">
        <f t="shared" si="8"/>
        <v>8.6399999999999991E-2</v>
      </c>
      <c r="AG13" s="176" t="str">
        <f t="shared" si="1"/>
        <v>Leve</v>
      </c>
      <c r="AH13" s="174">
        <f>IFERROR(IF(AND(V12="Impacto",V13="Impacto"),(AH12-(+AH12*Y13)),IF(V13="Impacto",($L$10-(+$L$10*Y13)),IF(V13="Probabilidad",AH12,""))),"")</f>
        <v>0.2</v>
      </c>
      <c r="AI13" s="177" t="str">
        <f t="shared" si="2"/>
        <v>Bajo</v>
      </c>
      <c r="AJ13" s="458"/>
      <c r="AK13" s="454"/>
      <c r="AL13" s="183"/>
      <c r="AM13" s="183"/>
      <c r="AN13" s="183"/>
      <c r="AO13" s="183"/>
      <c r="AP13" s="183"/>
      <c r="AQ13" s="183"/>
    </row>
    <row r="14" spans="2:75" ht="120" customHeight="1" x14ac:dyDescent="0.2">
      <c r="B14" s="145" t="s">
        <v>746</v>
      </c>
      <c r="C14" s="148" t="s">
        <v>240</v>
      </c>
      <c r="D14" s="376">
        <v>3</v>
      </c>
      <c r="E14" s="141" t="s">
        <v>244</v>
      </c>
      <c r="F14" s="186" t="s">
        <v>255</v>
      </c>
      <c r="G14" s="145" t="s">
        <v>591</v>
      </c>
      <c r="H14" s="146" t="s">
        <v>586</v>
      </c>
      <c r="I14" s="146" t="s">
        <v>588</v>
      </c>
      <c r="J14" s="141" t="s">
        <v>118</v>
      </c>
      <c r="K14" s="146" t="s">
        <v>655</v>
      </c>
      <c r="L14" s="187">
        <v>1980</v>
      </c>
      <c r="M14" s="188" t="str">
        <f>IF(L14&lt;=0,"",IF(L14&lt;=2,"Muy Baja",IF(L14&lt;=24,"Baja",IF(L14&lt;=500,"Media",IF(L14&lt;=5000,"Alta","Muy Alta")))))</f>
        <v>Alta</v>
      </c>
      <c r="N14" s="189">
        <f>IF(M14="","",IF(M14="Muy Baja",0.2,IF(M14="Baja",0.4,IF(M14="Media",0.6,IF(M14="Alta",0.8,IF(M14="Muy Alta",1,))))))</f>
        <v>0.8</v>
      </c>
      <c r="O14" s="190" t="s">
        <v>141</v>
      </c>
      <c r="P14" s="191" t="str">
        <f>IF(NOT(ISERROR(MATCH(O14,'[2]Tabla Impacto'!$B$221:$B$223,0))),'[2]Tabla Impacto'!$F$223&amp;"Por favor no seleccionar los criterios de impacto(Afectación Económica o presupuestal y Pérdida Reputacional)",O14)</f>
        <v xml:space="preserve">     Entre 10 y 50 SMLMV </v>
      </c>
      <c r="Q14" s="192" t="str">
        <f>IF(OR(P11='Tabla Impacto'!$C$11,P11='Tabla Impacto'!$D$11),"Leve",IF(OR(P11='Tabla Impacto'!$C$12,P11='Tabla Impacto'!$D$12),"Menor",IF(OR(P11='Tabla Impacto'!$C$13,P11='Tabla Impacto'!$D$13),"Moderado",IF(OR(P11='Tabla Impacto'!$C$14,P11='Tabla Impacto'!$D$14),"Mayor",IF(OR(P11='Tabla Impacto'!$C$15,P11='Tabla Impacto'!$D$15),"Catastrófico","")))))</f>
        <v>Leve</v>
      </c>
      <c r="R14" s="189">
        <f>IF(Q14="","",IF(Q14="Leve",0.2,IF(Q14="Menor",0.4,IF(Q14="Moderado",0.6,IF(Q14="Mayor",0.8,IF(Q14="Catastrófico",1,))))))</f>
        <v>0.2</v>
      </c>
      <c r="S14" s="193" t="str">
        <f>IF(OR(AND(M14="Muy Baja",Q14="Leve"),AND(M14="Muy Baja",Q14="Menor"),AND(M14="Baja",Q14="Leve")),"Bajo",IF(OR(AND(M14="Muy baja",Q14="Moderado"),AND(M14="Baja",Q14="Menor"),AND(M14="Baja",Q14="Moderado"),AND(M14="Media",Q14="Leve"),AND(M14="Media",Q14="Menor"),AND(M14="Media",Q14="Moderado"),AND(M14="Alta",Q14="Leve"),AND(M14="Alta",Q14="Menor")),"Moderado",IF(OR(AND(M14="Muy Baja",Q14="Mayor"),AND(M14="Baja",Q14="Mayor"),AND(M14="Media",Q14="Mayor"),AND(M14="Alta",Q14="Moderado"),AND(M14="Alta",Q14="Mayor"),AND(M14="Muy Alta",Q14="Leve"),AND(M14="Muy Alta",Q14="Menor"),AND(M14="Muy Alta",Q14="Moderado"),AND(M14="Muy Alta",Q14="Mayor")),"Alto",IF(OR(AND(M14="Muy Baja",Q14="Catastrófico"),AND(M14="Baja",Q14="Catastrófico"),AND(M14="Media",Q14="Catastrófico"),AND(M14="Alta",Q14="Catastrófico"),AND(M14="Muy Alta",Q14="Catastrófico")),"Extremo",""))))</f>
        <v>Moderado</v>
      </c>
      <c r="T14" s="152">
        <v>1</v>
      </c>
      <c r="U14" s="126" t="s">
        <v>266</v>
      </c>
      <c r="V14" s="194" t="str">
        <f>IF(OR(W14="Preventivo",W14="Detectivo"),"Probabilidad",IF(W14="Correctivo","Impacto",""))</f>
        <v>Probabilidad</v>
      </c>
      <c r="W14" s="195" t="s">
        <v>12</v>
      </c>
      <c r="X14" s="195" t="s">
        <v>7</v>
      </c>
      <c r="Y14" s="196" t="str">
        <f>IF(AND(W14="Preventivo",X14="Automático"),"50%",IF(AND(W14="Preventivo",X14="Manual"),"40%",IF(AND(W14="Detectivo",X14="Automático"),"40%",IF(AND(W14="Detectivo",X14="Manual"),"30%",IF(AND(W14="Correctivo",X14="Automático"),"35%",IF(AND(W14="Correctivo",X14="Manual"),"25%",""))))))</f>
        <v>40%</v>
      </c>
      <c r="Z14" s="197" t="s">
        <v>17</v>
      </c>
      <c r="AA14" s="198" t="s">
        <v>20</v>
      </c>
      <c r="AB14" s="199" t="s">
        <v>114</v>
      </c>
      <c r="AC14" s="126" t="s">
        <v>267</v>
      </c>
      <c r="AD14" s="200">
        <f>IFERROR(IF(V14="Probabilidad",(N14-(+N14*Y14)),IF(V14="Impacto",N14,"")),"")</f>
        <v>0.48</v>
      </c>
      <c r="AE14" s="201" t="str">
        <f>IFERROR(IF(AD14="","",IF(AD14&lt;=0.2,"Muy Baja",IF(AD14&lt;=0.4,"Baja",IF(AD14&lt;=0.6,"Media",IF(AD14&lt;=0.8,"Alta","Muy Alta"))))),"")</f>
        <v>Media</v>
      </c>
      <c r="AF14" s="174">
        <f>+AD14</f>
        <v>0.48</v>
      </c>
      <c r="AG14" s="176" t="str">
        <f t="shared" si="1"/>
        <v>Leve</v>
      </c>
      <c r="AH14" s="174">
        <f>IFERROR(IF(V14="Impacto",(R14-(+R14*Y14)),IF(V14="Probabilidad",R14,"")),"")</f>
        <v>0.2</v>
      </c>
      <c r="AI14" s="177" t="str">
        <f>IFERROR(IF(OR(AND(AE14="Muy Baja",AG14="Leve"),AND(AE14="Muy Baja",AG14="Menor"),AND(AE14="Baja",AG14="Leve")),"Bajo",IF(OR(AND(AE14="Muy baja",AG14="Moderado"),AND(AE14="Baja",AG14="Menor"),AND(AE14="Baja",AG14="Moderado"),AND(AE14="Media",AG14="Leve"),AND(AE14="Media",AG14="Menor"),AND(AE14="Media",AG14="Moderado"),AND(AE14="Alta",AG14="Leve"),AND(AE14="Alta",AG14="Menor")),"Moderado",IF(OR(AND(AE14="Muy Baja",AG14="Mayor"),AND(AE14="Baja",AG14="Mayor"),AND(AE14="Media",AG14="Mayor"),AND(AE14="Alta",AG14="Moderado"),AND(AE14="Alta",AG14="Mayor"),AND(AE14="Muy Alta",AG14="Leve"),AND(AE14="Muy Alta",AG14="Menor"),AND(AE14="Muy Alta",AG14="Moderado"),AND(AE14="Muy Alta",AG14="Mayor")),"Alto",IF(OR(AND(AE14="Muy Baja",AG14="Catastrófico"),AND(AE14="Baja",AG14="Catastrófico"),AND(AE14="Media",AG14="Catastrófico"),AND(AE14="Alta",AG14="Catastrófico"),AND(AE14="Muy Alta",AG14="Catastrófico")),"Extremo","")))),"")</f>
        <v>Moderado</v>
      </c>
      <c r="AJ14" s="202" t="str">
        <f>$AI$14</f>
        <v>Moderado</v>
      </c>
      <c r="AK14" s="154" t="s">
        <v>30</v>
      </c>
      <c r="AL14" s="183"/>
      <c r="AM14" s="183"/>
      <c r="AN14" s="183"/>
      <c r="AO14" s="183"/>
      <c r="AP14" s="183"/>
      <c r="AQ14" s="183"/>
    </row>
    <row r="15" spans="2:75" ht="102" customHeight="1" x14ac:dyDescent="0.2">
      <c r="B15" s="145" t="s">
        <v>746</v>
      </c>
      <c r="C15" s="148" t="s">
        <v>241</v>
      </c>
      <c r="D15" s="376">
        <v>4</v>
      </c>
      <c r="E15" s="137" t="s">
        <v>245</v>
      </c>
      <c r="F15" s="139" t="s">
        <v>256</v>
      </c>
      <c r="G15" s="145" t="s">
        <v>593</v>
      </c>
      <c r="H15" s="146" t="s">
        <v>586</v>
      </c>
      <c r="I15" s="146" t="s">
        <v>588</v>
      </c>
      <c r="J15" s="137" t="s">
        <v>118</v>
      </c>
      <c r="K15" s="146" t="s">
        <v>655</v>
      </c>
      <c r="L15" s="179">
        <v>25</v>
      </c>
      <c r="M15" s="188" t="str">
        <f>IF(L15&lt;=0,"",IF(L15&lt;=2,"Muy Baja",IF(L15&lt;=24,"Baja",IF(L15&lt;=500,"Media",IF(L15&lt;=5000,"Alta","Muy Alta")))))</f>
        <v>Media</v>
      </c>
      <c r="N15" s="203">
        <f>IF(M15="","",IF(M15="Muy Baja",0.2,IF(M15="Baja",0.4,IF(M15="Media",0.6,IF(M15="Alta",0.8,IF(M15="Muy Alta",1,))))))</f>
        <v>0.6</v>
      </c>
      <c r="O15" s="204" t="s">
        <v>137</v>
      </c>
      <c r="P15" s="203" t="str">
        <f>IF(NOT(ISERROR(MATCH(O15,'[2]Tabla Impacto'!$B$221:$B$223,0))),'[2]Tabla Impacto'!$F$223&amp;"Por favor no seleccionar los criterios de impacto(Afectación Económica o presupuestal y Pérdida Reputacional)",O15)</f>
        <v xml:space="preserve">     Afectación menor a 10 SMLMV .</v>
      </c>
      <c r="Q15" s="188" t="str">
        <f>IF(OR(P11='Tabla Impacto'!$C$11,P11='Tabla Impacto'!$D$11),"Leve",IF(OR(P11='Tabla Impacto'!$C$12,P11='Tabla Impacto'!$D$12),"Menor",IF(OR(P11='Tabla Impacto'!$C$13,P11='Tabla Impacto'!$D$13),"Moderado",IF(OR(P11='Tabla Impacto'!$C$14,P11='Tabla Impacto'!$D$14),"Mayor",IF(OR(P11='Tabla Impacto'!$C$15,P11='Tabla Impacto'!$D$15),"Catastrófico","")))))</f>
        <v>Leve</v>
      </c>
      <c r="R15" s="203">
        <f>IF(Q15="","",IF(Q15="Leve",0.2,IF(Q15="Menor",0.4,IF(Q15="Moderado",0.6,IF(Q15="Mayor",0.8,IF(Q15="Catastrófico",1,))))))</f>
        <v>0.2</v>
      </c>
      <c r="S15" s="205" t="str">
        <f>IF(OR(AND(M15="Muy Baja",Q15="Leve"),AND(M15="Muy Baja",Q15="Menor"),AND(M15="Baja",Q15="Leve")),"Bajo",IF(OR(AND(M15="Muy baja",Q15="Moderado"),AND(M15="Baja",Q15="Menor"),AND(M15="Baja",Q15="Moderado"),AND(M15="Media",Q15="Leve"),AND(M15="Media",Q15="Menor"),AND(M15="Media",Q15="Moderado"),AND(M15="Alta",Q15="Leve"),AND(M15="Alta",Q15="Menor")),"Moderado",IF(OR(AND(M15="Muy Baja",Q15="Mayor"),AND(M15="Baja",Q15="Mayor"),AND(M15="Media",Q15="Mayor"),AND(M15="Alta",Q15="Moderado"),AND(M15="Alta",Q15="Mayor"),AND(M15="Muy Alta",Q15="Leve"),AND(M15="Muy Alta",Q15="Menor"),AND(M15="Muy Alta",Q15="Moderado"),AND(M15="Muy Alta",Q15="Mayor")),"Alto",IF(OR(AND(M15="Muy Baja",Q15="Catastrófico"),AND(M15="Baja",Q15="Catastrófico"),AND(M15="Media",Q15="Catastrófico"),AND(M15="Alta",Q15="Catastrófico"),AND(M15="Muy Alta",Q15="Catastrófico")),"Extremo",""))))</f>
        <v>Moderado</v>
      </c>
      <c r="T15" s="146">
        <v>1</v>
      </c>
      <c r="U15" s="126" t="s">
        <v>268</v>
      </c>
      <c r="V15" s="194" t="str">
        <f>IF(OR(W15="Preventivo",W15="Detectivo"),"Probabilidad",IF(W15="Correctivo","Impacto",""))</f>
        <v>Probabilidad</v>
      </c>
      <c r="W15" s="195" t="s">
        <v>12</v>
      </c>
      <c r="X15" s="195" t="s">
        <v>7</v>
      </c>
      <c r="Y15" s="196" t="str">
        <f>IF(AND(W15="Preventivo",X15="Automático"),"50%",IF(AND(W15="Preventivo",X15="Manual"),"40%",IF(AND(W15="Detectivo",X15="Automático"),"40%",IF(AND(W15="Detectivo",X15="Manual"),"30%",IF(AND(W15="Correctivo",X15="Automático"),"35%",IF(AND(W15="Correctivo",X15="Manual"),"25%",""))))))</f>
        <v>40%</v>
      </c>
      <c r="Z15" s="197" t="s">
        <v>17</v>
      </c>
      <c r="AA15" s="198" t="s">
        <v>20</v>
      </c>
      <c r="AB15" s="199" t="s">
        <v>114</v>
      </c>
      <c r="AC15" s="126" t="s">
        <v>269</v>
      </c>
      <c r="AD15" s="200">
        <f>IFERROR(IF(V15="Probabilidad",(N15-(+N15*Y15)),IF(V15="Impacto",N15,"")),"")</f>
        <v>0.36</v>
      </c>
      <c r="AE15" s="206" t="str">
        <f>IFERROR(IF(AD15="","",IF(AD15&lt;=0.2,"Muy Baja",IF(AD15&lt;=0.4,"Baja",IF(AD15&lt;=0.6,"Media",IF(AD15&lt;=0.8,"Alta","Muy Alta"))))),"")</f>
        <v>Baja</v>
      </c>
      <c r="AF15" s="196">
        <f>+AD15</f>
        <v>0.36</v>
      </c>
      <c r="AG15" s="207" t="str">
        <f>IFERROR(IF(AH15="","",IF(AH15&lt;=0.2,"Leve",IF(AH15&lt;=0.4,"Menor",IF(AH15&lt;=0.6,"Moderado",IF(AH15&lt;=0.8,"Mayor","Catastrófico"))))),"")</f>
        <v>Leve</v>
      </c>
      <c r="AH15" s="196">
        <f>IFERROR(IF(V15="Impacto",(R15-(+R15*Y15)),IF(V15="Probabilidad",R15,"")),"")</f>
        <v>0.2</v>
      </c>
      <c r="AI15" s="202" t="str">
        <f>IFERROR(IF(OR(AND(AE15="Muy Baja",AG15="Leve"),AND(AE15="Muy Baja",AG15="Menor"),AND(AE15="Baja",AG15="Leve")),"Bajo",IF(OR(AND(AE15="Muy baja",AG15="Moderado"),AND(AE15="Baja",AG15="Menor"),AND(AE15="Baja",AG15="Moderado"),AND(AE15="Media",AG15="Leve"),AND(AE15="Media",AG15="Menor"),AND(AE15="Media",AG15="Moderado"),AND(AE15="Alta",AG15="Leve"),AND(AE15="Alta",AG15="Menor")),"Moderado",IF(OR(AND(AE15="Muy Baja",AG15="Mayor"),AND(AE15="Baja",AG15="Mayor"),AND(AE15="Media",AG15="Mayor"),AND(AE15="Alta",AG15="Moderado"),AND(AE15="Alta",AG15="Mayor"),AND(AE15="Muy Alta",AG15="Leve"),AND(AE15="Muy Alta",AG15="Menor"),AND(AE15="Muy Alta",AG15="Moderado"),AND(AE15="Muy Alta",AG15="Mayor")),"Alto",IF(OR(AND(AE15="Muy Baja",AG15="Catastrófico"),AND(AE15="Baja",AG15="Catastrófico"),AND(AE15="Media",AG15="Catastrófico"),AND(AE15="Alta",AG15="Catastrófico"),AND(AE15="Muy Alta",AG15="Catastrófico")),"Extremo","")))),"")</f>
        <v>Bajo</v>
      </c>
      <c r="AJ15" s="202" t="str">
        <f>$AI$15</f>
        <v>Bajo</v>
      </c>
      <c r="AK15" s="154" t="s">
        <v>29</v>
      </c>
      <c r="AL15" s="183"/>
      <c r="AM15" s="183"/>
      <c r="AN15" s="183"/>
      <c r="AO15" s="183"/>
      <c r="AP15" s="183"/>
      <c r="AQ15" s="183"/>
    </row>
    <row r="16" spans="2:75" ht="90" customHeight="1" x14ac:dyDescent="0.2">
      <c r="B16" s="145" t="s">
        <v>746</v>
      </c>
      <c r="C16" s="148" t="s">
        <v>242</v>
      </c>
      <c r="D16" s="548">
        <v>5</v>
      </c>
      <c r="E16" s="559" t="s">
        <v>246</v>
      </c>
      <c r="F16" s="556" t="s">
        <v>257</v>
      </c>
      <c r="G16" s="550" t="s">
        <v>592</v>
      </c>
      <c r="H16" s="478" t="s">
        <v>586</v>
      </c>
      <c r="I16" s="478" t="s">
        <v>588</v>
      </c>
      <c r="J16" s="559" t="s">
        <v>118</v>
      </c>
      <c r="K16" s="478" t="s">
        <v>655</v>
      </c>
      <c r="L16" s="569">
        <f>365*30</f>
        <v>10950</v>
      </c>
      <c r="M16" s="472" t="str">
        <f>IF(L16&lt;=0,"",IF(L16&lt;=2,"Muy Baja",IF(L16&lt;=24,"Baja",IF(L16&lt;=500,"Media",IF(L16&lt;=5000,"Alta","Muy Alta")))))</f>
        <v>Muy Alta</v>
      </c>
      <c r="N16" s="463">
        <f>IF(M16="","",IF(M16="Muy Baja",0.2,IF(M16="Baja",0.4,IF(M16="Media",0.6,IF(M16="Alta",0.8,IF(M16="Muy Alta",1,))))))</f>
        <v>1</v>
      </c>
      <c r="O16" s="567" t="s">
        <v>140</v>
      </c>
      <c r="P16" s="476" t="str">
        <f>IF(NOT(ISERROR(MATCH(O16,'[2]Tabla Impacto'!$B$221:$B$223,0))),'[2]Tabla Impacto'!$F$223&amp;"Por favor no seleccionar los criterios de impacto(Afectación Económica o presupuestal y Pérdida Reputacional)",O16)</f>
        <v xml:space="preserve">     Entre 50 y 100 SMLMV </v>
      </c>
      <c r="Q16" s="462" t="str">
        <f>IF(OR(P11='Tabla Impacto'!$C$11,P11='Tabla Impacto'!$D$11),"Leve",IF(OR(P11='Tabla Impacto'!$C$12,P11='Tabla Impacto'!$D$12),"Menor",IF(OR(P11='Tabla Impacto'!$C$13,P11='Tabla Impacto'!$D$13),"Moderado",IF(OR(P11='Tabla Impacto'!$C$14,P11='Tabla Impacto'!$D$14),"Mayor",IF(OR(P11='Tabla Impacto'!$C$15,P11='Tabla Impacto'!$D$15),"Catastrófico","")))))</f>
        <v>Leve</v>
      </c>
      <c r="R16" s="463">
        <f>IF(Q16="","",IF(Q16="Leve",0.2,IF(Q16="Menor",0.4,IF(Q16="Moderado",0.6,IF(Q16="Mayor",0.8,IF(Q16="Catastrófico",1,))))))</f>
        <v>0.2</v>
      </c>
      <c r="S16" s="465" t="str">
        <f>IF(OR(AND(M16="Muy Baja",Q16="Leve"),AND(M16="Muy Baja",Q16="Menor"),AND(M16="Baja",Q16="Leve")),"Bajo",IF(OR(AND(M16="Muy baja",Q16="Moderado"),AND(M16="Baja",Q16="Menor"),AND(M16="Baja",Q16="Moderado"),AND(M16="Media",Q16="Leve"),AND(M16="Media",Q16="Menor"),AND(M16="Media",Q16="Moderado"),AND(M16="Alta",Q16="Leve"),AND(M16="Alta",Q16="Menor")),"Moderado",IF(OR(AND(M16="Muy Baja",Q16="Mayor"),AND(M16="Baja",Q16="Mayor"),AND(M16="Media",Q16="Mayor"),AND(M16="Alta",Q16="Moderado"),AND(M16="Alta",Q16="Mayor"),AND(M16="Muy Alta",Q16="Leve"),AND(M16="Muy Alta",Q16="Menor"),AND(M16="Muy Alta",Q16="Moderado"),AND(M16="Muy Alta",Q16="Mayor")),"Alto",IF(OR(AND(M16="Muy Baja",Q16="Catastrófico"),AND(M16="Baja",Q16="Catastrófico"),AND(M16="Media",Q16="Catastrófico"),AND(M16="Alta",Q16="Catastrófico"),AND(M16="Muy Alta",Q16="Catastrófico")),"Extremo",""))))</f>
        <v>Alto</v>
      </c>
      <c r="T16" s="146">
        <v>1</v>
      </c>
      <c r="U16" s="172" t="s">
        <v>270</v>
      </c>
      <c r="V16" s="208" t="str">
        <f t="shared" ref="V16:V26" si="9">IF(OR(W16="Preventivo",W16="Detectivo"),"Probabilidad",IF(W16="Correctivo","Impacto",""))</f>
        <v>Impacto</v>
      </c>
      <c r="W16" s="209" t="s">
        <v>14</v>
      </c>
      <c r="X16" s="209" t="s">
        <v>7</v>
      </c>
      <c r="Y16" s="210" t="str">
        <f>IF(AND(W16="Preventivo",X16="Automático"),"50%",IF(AND(W16="Preventivo",X16="Manual"),"40%",IF(AND(W16="Detectivo",X16="Automático"),"40%",IF(AND(W16="Detectivo",X16="Manual"),"30%",IF(AND(W16="Correctivo",X16="Automático"),"35%",IF(AND(W16="Correctivo",X16="Manual"),"25%",""))))))</f>
        <v>25%</v>
      </c>
      <c r="Z16" s="211" t="s">
        <v>18</v>
      </c>
      <c r="AA16" s="212" t="s">
        <v>20</v>
      </c>
      <c r="AB16" s="213" t="s">
        <v>114</v>
      </c>
      <c r="AC16" s="126" t="s">
        <v>271</v>
      </c>
      <c r="AD16" s="200">
        <f>IFERROR(IF(V16="Probabilidad",(N16-(+N16*Y16)),IF(V16="Impacto",N16,"")),"")</f>
        <v>1</v>
      </c>
      <c r="AE16" s="201" t="str">
        <f>IFERROR(IF(AD16="","",IF(AD16&lt;=0.2,"Muy Baja",IF(AD16&lt;=0.4,"Baja",IF(AD16&lt;=0.6,"Media",IF(AD16&lt;=0.8,"Alta","Muy Alta"))))),"")</f>
        <v>Muy Alta</v>
      </c>
      <c r="AF16" s="174">
        <f>+AD16</f>
        <v>1</v>
      </c>
      <c r="AG16" s="176" t="str">
        <f>IFERROR(IF(AH16="","",IF(AH16&lt;=0.2,"Leve",IF(AH16&lt;=0.4,"Menor",IF(AH16&lt;=0.6,"Moderado",IF(AH16&lt;=0.8,"Mayor","Catastrófico"))))),"")</f>
        <v>Leve</v>
      </c>
      <c r="AH16" s="174">
        <f>IFERROR(IF(V16="Impacto",(R16-(+R16*Y16)),IF(V16="Probabilidad",R16,"")),"")</f>
        <v>0.15000000000000002</v>
      </c>
      <c r="AI16" s="177" t="str">
        <f>IFERROR(IF(OR(AND(AE16="Muy Baja",AG16="Leve"),AND(AE16="Muy Baja",AG16="Menor"),AND(AE16="Baja",AG16="Leve")),"Bajo",IF(OR(AND(AE16="Muy baja",AG16="Moderado"),AND(AE16="Baja",AG16="Menor"),AND(AE16="Baja",AG16="Moderado"),AND(AE16="Media",AG16="Leve"),AND(AE16="Media",AG16="Menor"),AND(AE16="Media",AG16="Moderado"),AND(AE16="Alta",AG16="Leve"),AND(AE16="Alta",AG16="Menor")),"Moderado",IF(OR(AND(AE16="Muy Baja",AG16="Mayor"),AND(AE16="Baja",AG16="Mayor"),AND(AE16="Media",AG16="Mayor"),AND(AE16="Alta",AG16="Moderado"),AND(AE16="Alta",AG16="Mayor"),AND(AE16="Muy Alta",AG16="Leve"),AND(AE16="Muy Alta",AG16="Menor"),AND(AE16="Muy Alta",AG16="Moderado"),AND(AE16="Muy Alta",AG16="Mayor")),"Alto",IF(OR(AND(AE16="Muy Baja",AG16="Catastrófico"),AND(AE16="Baja",AG16="Catastrófico"),AND(AE16="Media",AG16="Catastrófico"),AND(AE16="Alta",AG16="Catastrófico"),AND(AE16="Muy Alta",AG16="Catastrófico")),"Extremo","")))),"")</f>
        <v>Alto</v>
      </c>
      <c r="AJ16" s="460" t="str">
        <f>IFERROR(IF(OR(AND(AE17="Muy Baja",AG17="Leve"),AND(AE17="Muy Baja",AG17="Menor"),AND(AE17="Baja",AG17="Leve")),"Bajo",IF(OR(AND(AE17="Muy baja",AG17="Moderado"),AND(AE17="Baja",AG17="Menor"),AND(AE17="Baja",AG17="Moderado"),AND(AE17="Media",AG17="Leve"),AND(AE17="Media",AG17="Menor"),AND(AE17="Media",AG17="Moderado"),AND(AE17="Alta",AG17="Leve"),AND(AE17="Alta",AG17="Menor")),"Moderado",IF(OR(AND(AE17="Muy Baja",AG17="Mayor"),AND(AE17="Baja",AG17="Mayor"),AND(AE17="Media",AG17="Mayor"),AND(AE17="Alta",AG17="Moderado"),AND(AE17="Alta",AG17="Mayor"),AND(AE17="Muy Alta",AG17="Leve"),AND(AE17="Muy Alta",AG17="Menor"),AND(AE17="Muy Alta",AG17="Moderado"),AND(AE17="Muy Alta",AG17="Mayor")),"Alto",IF(OR(AND(AE17="Muy Baja",AG17="Catastrófico"),AND(AE17="Baja",AG17="Catastrófico"),AND(AE17="Media",AG17="Catastrófico"),AND(AE17="Alta",AG17="Catastrófico"),AND(AE17="Muy Alta",AG17="Catastrófico")),"Extremo","")))),"")</f>
        <v>Moderado</v>
      </c>
      <c r="AK16" s="453" t="s">
        <v>30</v>
      </c>
      <c r="AL16" s="404"/>
      <c r="AM16" s="404"/>
      <c r="AN16" s="404"/>
      <c r="AO16" s="404"/>
      <c r="AP16" s="183"/>
      <c r="AQ16" s="183"/>
    </row>
    <row r="17" spans="2:43" ht="88.5" customHeight="1" x14ac:dyDescent="0.2">
      <c r="B17" s="145" t="s">
        <v>746</v>
      </c>
      <c r="C17" s="148" t="s">
        <v>242</v>
      </c>
      <c r="D17" s="548"/>
      <c r="E17" s="489"/>
      <c r="F17" s="489"/>
      <c r="G17" s="572"/>
      <c r="H17" s="551"/>
      <c r="I17" s="551"/>
      <c r="J17" s="489"/>
      <c r="K17" s="551"/>
      <c r="L17" s="490"/>
      <c r="M17" s="455"/>
      <c r="N17" s="469"/>
      <c r="O17" s="567"/>
      <c r="P17" s="477"/>
      <c r="Q17" s="455"/>
      <c r="R17" s="469"/>
      <c r="S17" s="465"/>
      <c r="T17" s="150">
        <v>2</v>
      </c>
      <c r="U17" s="214" t="s">
        <v>272</v>
      </c>
      <c r="V17" s="215" t="str">
        <f t="shared" si="9"/>
        <v>Probabilidad</v>
      </c>
      <c r="W17" s="209" t="s">
        <v>12</v>
      </c>
      <c r="X17" s="209" t="s">
        <v>7</v>
      </c>
      <c r="Y17" s="210" t="str">
        <f t="shared" ref="Y17:Y19" si="10">IF(AND(W17="Preventivo",X17="Automático"),"50%",IF(AND(W17="Preventivo",X17="Manual"),"40%",IF(AND(W17="Detectivo",X17="Automático"),"40%",IF(AND(W17="Detectivo",X17="Manual"),"30%",IF(AND(W17="Correctivo",X17="Automático"),"35%",IF(AND(W17="Correctivo",X17="Manual"),"25%",""))))))</f>
        <v>40%</v>
      </c>
      <c r="Z17" s="211" t="s">
        <v>17</v>
      </c>
      <c r="AA17" s="212" t="s">
        <v>20</v>
      </c>
      <c r="AB17" s="213" t="s">
        <v>114</v>
      </c>
      <c r="AC17" s="126" t="s">
        <v>273</v>
      </c>
      <c r="AD17" s="200">
        <f>IFERROR(IF(AND(V16="Probabilidad",V17="Probabilidad"),(AF16-(+AF16*Y17)),IF(V17="Probabilidad",(N16-(+N16*Y17)),IF(V17="Impacto",AF16,""))),"")</f>
        <v>0.6</v>
      </c>
      <c r="AE17" s="201" t="str">
        <f t="shared" ref="AE17:AE23" si="11">IFERROR(IF(AD17="","",IF(AD17&lt;=0.2,"Muy Baja",IF(AD17&lt;=0.4,"Baja",IF(AD17&lt;=0.6,"Media",IF(AD17&lt;=0.8,"Alta","Muy Alta"))))),"")</f>
        <v>Media</v>
      </c>
      <c r="AF17" s="174">
        <f t="shared" ref="AF17" si="12">+AD17</f>
        <v>0.6</v>
      </c>
      <c r="AG17" s="176" t="str">
        <f t="shared" ref="AG17:AG23" si="13">IFERROR(IF(AH17="","",IF(AH17&lt;=0.2,"Leve",IF(AH17&lt;=0.4,"Menor",IF(AH17&lt;=0.6,"Moderado",IF(AH17&lt;=0.8,"Mayor","Catastrófico"))))),"")</f>
        <v>Leve</v>
      </c>
      <c r="AH17" s="216">
        <f>IFERROR(IF(AND(V16="Impacto",V17="Impacto"),(AH16-(+AH16*Y17)),IF(V17="Impacto",(#REF!-(+#REF!*Y17)),IF(V17="Probabilidad",AH16,""))),"")</f>
        <v>0.15000000000000002</v>
      </c>
      <c r="AI17" s="177" t="str">
        <f t="shared" ref="AI17" si="14">IFERROR(IF(OR(AND(AE17="Muy Baja",AG17="Leve"),AND(AE17="Muy Baja",AG17="Menor"),AND(AE17="Baja",AG17="Leve")),"Bajo",IF(OR(AND(AE17="Muy baja",AG17="Moderado"),AND(AE17="Baja",AG17="Menor"),AND(AE17="Baja",AG17="Moderado"),AND(AE17="Media",AG17="Leve"),AND(AE17="Media",AG17="Menor"),AND(AE17="Media",AG17="Moderado"),AND(AE17="Alta",AG17="Leve"),AND(AE17="Alta",AG17="Menor")),"Moderado",IF(OR(AND(AE17="Muy Baja",AG17="Mayor"),AND(AE17="Baja",AG17="Mayor"),AND(AE17="Media",AG17="Mayor"),AND(AE17="Alta",AG17="Moderado"),AND(AE17="Alta",AG17="Mayor"),AND(AE17="Muy Alta",AG17="Leve"),AND(AE17="Muy Alta",AG17="Menor"),AND(AE17="Muy Alta",AG17="Moderado"),AND(AE17="Muy Alta",AG17="Mayor")),"Alto",IF(OR(AND(AE17="Muy Baja",AG17="Catastrófico"),AND(AE17="Baja",AG17="Catastrófico"),AND(AE17="Media",AG17="Catastrófico"),AND(AE17="Alta",AG17="Catastrófico"),AND(AE17="Muy Alta",AG17="Catastrófico")),"Extremo","")))),"")</f>
        <v>Moderado</v>
      </c>
      <c r="AJ17" s="458"/>
      <c r="AK17" s="454"/>
      <c r="AL17" s="183"/>
      <c r="AM17" s="183"/>
      <c r="AN17" s="183"/>
      <c r="AO17" s="183"/>
      <c r="AP17" s="183"/>
      <c r="AQ17" s="183"/>
    </row>
    <row r="18" spans="2:43" ht="97.5" customHeight="1" x14ac:dyDescent="0.2">
      <c r="B18" s="145" t="s">
        <v>746</v>
      </c>
      <c r="C18" s="148" t="s">
        <v>242</v>
      </c>
      <c r="D18" s="548">
        <v>6</v>
      </c>
      <c r="E18" s="560" t="s">
        <v>247</v>
      </c>
      <c r="F18" s="557" t="s">
        <v>258</v>
      </c>
      <c r="G18" s="491" t="s">
        <v>594</v>
      </c>
      <c r="H18" s="478" t="s">
        <v>586</v>
      </c>
      <c r="I18" s="478" t="s">
        <v>588</v>
      </c>
      <c r="J18" s="560" t="s">
        <v>123</v>
      </c>
      <c r="K18" s="478" t="s">
        <v>655</v>
      </c>
      <c r="L18" s="486">
        <f>365*8</f>
        <v>2920</v>
      </c>
      <c r="M18" s="468" t="str">
        <f>IF(L18&lt;=0,"",IF(L18&lt;=2,"Muy Baja",IF(L18&lt;=24,"Baja",IF(L18&lt;=500,"Media",IF(L18&lt;=5000,"Alta","Muy Alta")))))</f>
        <v>Alta</v>
      </c>
      <c r="N18" s="473">
        <f>IF(M18="","",IF(M18="Muy Baja",0.2,IF(M18="Baja",0.4,IF(M18="Media",0.6,IF(M18="Alta",0.8,IF(M18="Muy Alta",1,))))))</f>
        <v>0.8</v>
      </c>
      <c r="O18" s="555" t="s">
        <v>145</v>
      </c>
      <c r="P18" s="469" t="str">
        <f>IF(NOT(ISERROR(MATCH(O18,'[2]Tabla Impacto'!$B$221:$B$223,0))),'[2]Tabla Impacto'!$F$223&amp;"Por favor no seleccionar los criterios de impacto(Afectación Económica o presupuestal y Pérdida Reputacional)",O18)</f>
        <v xml:space="preserve">     El riesgo afecta la imagen de la entidad con algunos usuarios de relevancia frente al logro de los objetivos</v>
      </c>
      <c r="Q18" s="468" t="str">
        <f>IF(OR(P18='Tabla Impacto'!$C$11,P18='Tabla Impacto'!$D$11),"Leve",IF(OR(P18='Tabla Impacto'!$C$12,P18='Tabla Impacto'!$D$12),"Menor",IF(OR(P18='Tabla Impacto'!$C$13,P18='Tabla Impacto'!$D$13),"Moderado",IF(OR(P18='Tabla Impacto'!$C$14,P18='Tabla Impacto'!$D$14),"Mayor",IF(OR(P18='Tabla Impacto'!$C$15,P18='Tabla Impacto'!$D$15),"Catastrófico","")))))</f>
        <v>Moderado</v>
      </c>
      <c r="R18" s="473">
        <f>IF(Q18="","",IF(Q18="Leve",0.2,IF(Q18="Menor",0.4,IF(Q18="Moderado",0.6,IF(Q18="Mayor",0.8,IF(Q18="Catastrófico",1,))))))</f>
        <v>0.6</v>
      </c>
      <c r="S18" s="578" t="str">
        <f>IF(OR(AND(M18="Muy Baja",Q18="Leve"),AND(M18="Muy Baja",Q18="Menor"),AND(M18="Baja",Q18="Leve")),"Bajo",IF(OR(AND(M18="Muy baja",Q18="Moderado"),AND(M18="Baja",Q18="Menor"),AND(M18="Baja",Q18="Moderado"),AND(M18="Media",Q18="Leve"),AND(M18="Media",Q18="Menor"),AND(M18="Media",Q18="Moderado"),AND(M18="Alta",Q18="Leve"),AND(M18="Alta",Q18="Menor")),"Moderado",IF(OR(AND(M18="Muy Baja",Q18="Mayor"),AND(M18="Baja",Q18="Mayor"),AND(M18="Media",Q18="Mayor"),AND(M18="Alta",Q18="Moderado"),AND(M18="Alta",Q18="Mayor"),AND(M18="Muy Alta",Q18="Leve"),AND(M18="Muy Alta",Q18="Menor"),AND(M18="Muy Alta",Q18="Moderado"),AND(M18="Muy Alta",Q18="Mayor")),"Alto",IF(OR(AND(M18="Muy Baja",Q18="Catastrófico"),AND(M18="Baja",Q18="Catastrófico"),AND(M18="Media",Q18="Catastrófico"),AND(M18="Alta",Q18="Catastrófico"),AND(M18="Muy Alta",Q18="Catastrófico")),"Extremo",""))))</f>
        <v>Alto</v>
      </c>
      <c r="T18" s="146">
        <v>1</v>
      </c>
      <c r="U18" s="172" t="s">
        <v>274</v>
      </c>
      <c r="V18" s="173" t="str">
        <f t="shared" si="9"/>
        <v>Probabilidad</v>
      </c>
      <c r="W18" s="153" t="s">
        <v>12</v>
      </c>
      <c r="X18" s="153" t="s">
        <v>7</v>
      </c>
      <c r="Y18" s="210" t="str">
        <f t="shared" si="10"/>
        <v>40%</v>
      </c>
      <c r="Z18" s="153" t="s">
        <v>17</v>
      </c>
      <c r="AA18" s="153" t="s">
        <v>20</v>
      </c>
      <c r="AB18" s="153" t="s">
        <v>114</v>
      </c>
      <c r="AC18" s="172" t="s">
        <v>275</v>
      </c>
      <c r="AD18" s="200">
        <f>IFERROR(IF(V18="Probabilidad",(N18-(+N18*Y18)),IF(V18="Impacto",N18,"")),"")</f>
        <v>0.48</v>
      </c>
      <c r="AE18" s="201" t="str">
        <f>IFERROR(IF(AD18="","",IF(AD18&lt;=0.2,"Muy Baja",IF(AD18&lt;=0.4,"Baja",IF(AD18&lt;=0.6,"Media",IF(AD18&lt;=0.8,"Alta","Muy Alta"))))),"")</f>
        <v>Media</v>
      </c>
      <c r="AF18" s="174">
        <f>+AD18</f>
        <v>0.48</v>
      </c>
      <c r="AG18" s="176" t="str">
        <f>IFERROR(IF(AH18="","",IF(AH18&lt;=0.2,"Leve",IF(AH18&lt;=0.4,"Menor",IF(AH18&lt;=0.6,"Moderado",IF(AH18&lt;=0.8,"Mayor","Catastrófico"))))),"")</f>
        <v>Moderado</v>
      </c>
      <c r="AH18" s="174">
        <f>IFERROR(IF(V18="Impacto",(R18-(+R18*Y18)),IF(V18="Probabilidad",R18,"")),"")</f>
        <v>0.6</v>
      </c>
      <c r="AI18" s="177" t="str">
        <f>IFERROR(IF(OR(AND(AE18="Muy Baja",AG18="Leve"),AND(AE18="Muy Baja",AG18="Menor"),AND(AE18="Baja",AG18="Leve")),"Bajo",IF(OR(AND(AE18="Muy baja",AG18="Moderado"),AND(AE18="Baja",AG18="Menor"),AND(AE18="Baja",AG18="Moderado"),AND(AE18="Media",AG18="Leve"),AND(AE18="Media",AG18="Menor"),AND(AE18="Media",AG18="Moderado"),AND(AE18="Alta",AG18="Leve"),AND(AE18="Alta",AG18="Menor")),"Moderado",IF(OR(AND(AE18="Muy Baja",AG18="Mayor"),AND(AE18="Baja",AG18="Mayor"),AND(AE18="Media",AG18="Mayor"),AND(AE18="Alta",AG18="Moderado"),AND(AE18="Alta",AG18="Mayor"),AND(AE18="Muy Alta",AG18="Leve"),AND(AE18="Muy Alta",AG18="Menor"),AND(AE18="Muy Alta",AG18="Moderado"),AND(AE18="Muy Alta",AG18="Mayor")),"Alto",IF(OR(AND(AE18="Muy Baja",AG18="Catastrófico"),AND(AE18="Baja",AG18="Catastrófico"),AND(AE18="Media",AG18="Catastrófico"),AND(AE18="Alta",AG18="Catastrófico"),AND(AE18="Muy Alta",AG18="Catastrófico")),"Extremo","")))),"")</f>
        <v>Moderado</v>
      </c>
      <c r="AJ18" s="460" t="str">
        <f>IFERROR(IF(OR(AND(AE19="Muy Baja",AG19="Leve"),AND(AE19="Muy Baja",AG19="Menor"),AND(AE19="Baja",AG19="Leve")),"Bajo",IF(OR(AND(AE19="Muy baja",AG19="Moderado"),AND(AE19="Baja",AG19="Menor"),AND(AE19="Baja",AG19="Moderado"),AND(AE19="Media",AG19="Leve"),AND(AE19="Media",AG19="Menor"),AND(AE19="Media",AG19="Moderado"),AND(AE19="Alta",AG19="Leve"),AND(AE19="Alta",AG19="Menor")),"Moderado",IF(OR(AND(AE19="Muy Baja",AG19="Mayor"),AND(AE19="Baja",AG19="Mayor"),AND(AE19="Media",AG19="Mayor"),AND(AE19="Alta",AG19="Moderado"),AND(AE19="Alta",AG19="Mayor"),AND(AE19="Muy Alta",AG19="Leve"),AND(AE19="Muy Alta",AG19="Menor"),AND(AE19="Muy Alta",AG19="Moderado"),AND(AE19="Muy Alta",AG19="Mayor")),"Alto",IF(OR(AND(AE19="Muy Baja",AG19="Catastrófico"),AND(AE19="Baja",AG19="Catastrófico"),AND(AE19="Media",AG19="Catastrófico"),AND(AE19="Alta",AG19="Catastrófico"),AND(AE19="Muy Alta",AG19="Catastrófico")),"Extremo","")))),"")</f>
        <v>Moderado</v>
      </c>
      <c r="AK18" s="453" t="s">
        <v>30</v>
      </c>
      <c r="AL18" s="404"/>
      <c r="AM18" s="404"/>
      <c r="AN18" s="404"/>
      <c r="AO18" s="404"/>
      <c r="AP18" s="183"/>
      <c r="AQ18" s="183"/>
    </row>
    <row r="19" spans="2:43" ht="134.25" customHeight="1" x14ac:dyDescent="0.2">
      <c r="B19" s="145" t="s">
        <v>746</v>
      </c>
      <c r="C19" s="148" t="s">
        <v>242</v>
      </c>
      <c r="D19" s="548"/>
      <c r="E19" s="489"/>
      <c r="F19" s="489"/>
      <c r="G19" s="572"/>
      <c r="H19" s="551"/>
      <c r="I19" s="551"/>
      <c r="J19" s="489"/>
      <c r="K19" s="551"/>
      <c r="L19" s="490"/>
      <c r="M19" s="455"/>
      <c r="N19" s="469"/>
      <c r="O19" s="573"/>
      <c r="P19" s="574"/>
      <c r="Q19" s="455"/>
      <c r="R19" s="469"/>
      <c r="S19" s="471"/>
      <c r="T19" s="376">
        <v>2</v>
      </c>
      <c r="U19" s="172" t="s">
        <v>276</v>
      </c>
      <c r="V19" s="173" t="str">
        <f t="shared" si="9"/>
        <v>Probabilidad</v>
      </c>
      <c r="W19" s="153" t="s">
        <v>12</v>
      </c>
      <c r="X19" s="153" t="s">
        <v>7</v>
      </c>
      <c r="Y19" s="210" t="str">
        <f t="shared" si="10"/>
        <v>40%</v>
      </c>
      <c r="Z19" s="153" t="s">
        <v>17</v>
      </c>
      <c r="AA19" s="153" t="s">
        <v>20</v>
      </c>
      <c r="AB19" s="153" t="s">
        <v>114</v>
      </c>
      <c r="AC19" s="172" t="s">
        <v>277</v>
      </c>
      <c r="AD19" s="200">
        <f>IFERROR(IF(AND(V18="Probabilidad",V19="Probabilidad"),(AF18-(+AF18*Y19)),IF(V19="Probabilidad",(N18-(+N18*Y19)),IF(V19="Impacto",AF18,""))),"")</f>
        <v>0.28799999999999998</v>
      </c>
      <c r="AE19" s="201" t="str">
        <f t="shared" ref="AE19" si="15">IFERROR(IF(AD19="","",IF(AD19&lt;=0.2,"Muy Baja",IF(AD19&lt;=0.4,"Baja",IF(AD19&lt;=0.6,"Media",IF(AD19&lt;=0.8,"Alta","Muy Alta"))))),"")</f>
        <v>Baja</v>
      </c>
      <c r="AF19" s="174">
        <f t="shared" ref="AF19" si="16">+AD19</f>
        <v>0.28799999999999998</v>
      </c>
      <c r="AG19" s="176" t="str">
        <f t="shared" ref="AG19" si="17">IFERROR(IF(AH19="","",IF(AH19&lt;=0.2,"Leve",IF(AH19&lt;=0.4,"Menor",IF(AH19&lt;=0.6,"Moderado",IF(AH19&lt;=0.8,"Mayor","Catastrófico"))))),"")</f>
        <v>Moderado</v>
      </c>
      <c r="AH19" s="216">
        <f>IFERROR(IF(AND(V18="Impacto",V19="Impacto"),(AH18-(+AH18*Y19)),IF(V19="Impacto",(#REF!-(+#REF!*Y19)),IF(V19="Probabilidad",AH18,""))),"")</f>
        <v>0.6</v>
      </c>
      <c r="AI19" s="177" t="str">
        <f t="shared" ref="AI19" si="18">IFERROR(IF(OR(AND(AE19="Muy Baja",AG19="Leve"),AND(AE19="Muy Baja",AG19="Menor"),AND(AE19="Baja",AG19="Leve")),"Bajo",IF(OR(AND(AE19="Muy baja",AG19="Moderado"),AND(AE19="Baja",AG19="Menor"),AND(AE19="Baja",AG19="Moderado"),AND(AE19="Media",AG19="Leve"),AND(AE19="Media",AG19="Menor"),AND(AE19="Media",AG19="Moderado"),AND(AE19="Alta",AG19="Leve"),AND(AE19="Alta",AG19="Menor")),"Moderado",IF(OR(AND(AE19="Muy Baja",AG19="Mayor"),AND(AE19="Baja",AG19="Mayor"),AND(AE19="Media",AG19="Mayor"),AND(AE19="Alta",AG19="Moderado"),AND(AE19="Alta",AG19="Mayor"),AND(AE19="Muy Alta",AG19="Leve"),AND(AE19="Muy Alta",AG19="Menor"),AND(AE19="Muy Alta",AG19="Moderado"),AND(AE19="Muy Alta",AG19="Mayor")),"Alto",IF(OR(AND(AE19="Muy Baja",AG19="Catastrófico"),AND(AE19="Baja",AG19="Catastrófico"),AND(AE19="Media",AG19="Catastrófico"),AND(AE19="Alta",AG19="Catastrófico"),AND(AE19="Muy Alta",AG19="Catastrófico")),"Extremo","")))),"")</f>
        <v>Moderado</v>
      </c>
      <c r="AJ19" s="458"/>
      <c r="AK19" s="454"/>
      <c r="AL19" s="183"/>
      <c r="AM19" s="183"/>
      <c r="AN19" s="183"/>
      <c r="AO19" s="183"/>
      <c r="AP19" s="183"/>
      <c r="AQ19" s="183"/>
    </row>
    <row r="20" spans="2:43" ht="124.5" customHeight="1" x14ac:dyDescent="0.2">
      <c r="B20" s="145" t="s">
        <v>746</v>
      </c>
      <c r="C20" s="148" t="s">
        <v>242</v>
      </c>
      <c r="D20" s="376">
        <v>7</v>
      </c>
      <c r="E20" s="137" t="s">
        <v>248</v>
      </c>
      <c r="F20" s="139" t="s">
        <v>259</v>
      </c>
      <c r="G20" s="147" t="s">
        <v>595</v>
      </c>
      <c r="H20" s="152" t="s">
        <v>586</v>
      </c>
      <c r="I20" s="152" t="s">
        <v>588</v>
      </c>
      <c r="J20" s="401" t="s">
        <v>118</v>
      </c>
      <c r="K20" s="152" t="s">
        <v>655</v>
      </c>
      <c r="L20" s="278">
        <v>12</v>
      </c>
      <c r="M20" s="259" t="str">
        <f>IF(L20&lt;=0,"",IF(L20&lt;=2,"Muy Baja",IF(L20&lt;=24,"Baja",IF(L20&lt;=500,"Media",IF(L20&lt;=5000,"Alta","Muy Alta")))))</f>
        <v>Baja</v>
      </c>
      <c r="N20" s="189">
        <f>IF(M20="","",IF(M20="Muy Baja",0.2,IF(M20="Baja",0.4,IF(M20="Media",0.6,IF(M20="Alta",0.8,IF(M20="Muy Alta",1,))))))</f>
        <v>0.4</v>
      </c>
      <c r="O20" s="204" t="s">
        <v>144</v>
      </c>
      <c r="P20" s="203" t="str">
        <f>IF(NOT(ISERROR(MATCH(O20,'[2]Tabla Impacto'!$B$221:$B$223,0))),'[2]Tabla Impacto'!$F$223&amp;"Por favor no seleccionar los criterios de impacto(Afectación Económica o presupuestal y Pérdida Reputacional)",O20)</f>
        <v xml:space="preserve">     El riesgo afecta la imagen de la entidad internamente, de conocimiento general, nivel interno, de junta dircetiva y accionistas y/o de provedores</v>
      </c>
      <c r="Q20" s="317" t="str">
        <f>IF(OR(P20='Tabla Impacto'!$C$11,P20='Tabla Impacto'!$D$11),"Leve",IF(OR(P20='Tabla Impacto'!$C$12,P20='Tabla Impacto'!$D$12),"Menor",IF(OR(P20='Tabla Impacto'!$C$13,P20='Tabla Impacto'!$D$13),"Moderado",IF(OR(P20='Tabla Impacto'!$C$14,P20='Tabla Impacto'!$D$14),"Mayor",IF(OR(P20='Tabla Impacto'!$C$15,P20='Tabla Impacto'!$D$15),"Catastrófico","")))))</f>
        <v>Menor</v>
      </c>
      <c r="R20" s="313">
        <f>IF(Q20="","",IF(Q20="Leve",0.2,IF(Q20="Menor",0.4,IF(Q20="Moderado",0.6,IF(Q20="Mayor",0.8,IF(Q20="Catastrófico",1,))))))</f>
        <v>0.4</v>
      </c>
      <c r="S20" s="379" t="str">
        <f>IF(OR(AND(M20="Muy Baja",Q20="Leve"),AND(M20="Muy Baja",Q20="Menor"),AND(M20="Baja",Q20="Leve")),"Bajo",IF(OR(AND(M20="Muy baja",Q20="Moderado"),AND(M20="Baja",Q20="Menor"),AND(M20="Baja",Q20="Moderado"),AND(M20="Media",Q20="Leve"),AND(M20="Media",Q20="Menor"),AND(M20="Media",Q20="Moderado"),AND(M20="Alta",Q20="Leve"),AND(M20="Alta",Q20="Menor")),"Moderado",IF(OR(AND(M20="Muy Baja",Q20="Mayor"),AND(M20="Baja",Q20="Mayor"),AND(M20="Media",Q20="Mayor"),AND(M20="Alta",Q20="Moderado"),AND(M20="Alta",Q20="Mayor"),AND(M20="Muy Alta",Q20="Leve"),AND(M20="Muy Alta",Q20="Menor"),AND(M20="Muy Alta",Q20="Moderado"),AND(M20="Muy Alta",Q20="Mayor")),"Alto",IF(OR(AND(M20="Muy Baja",Q20="Catastrófico"),AND(M20="Baja",Q20="Catastrófico"),AND(M20="Media",Q20="Catastrófico"),AND(M20="Alta",Q20="Catastrófico"),AND(M20="Muy Alta",Q20="Catastrófico")),"Extremo",""))))</f>
        <v>Moderado</v>
      </c>
      <c r="T20" s="146">
        <v>1</v>
      </c>
      <c r="U20" s="172" t="s">
        <v>278</v>
      </c>
      <c r="V20" s="173" t="str">
        <f t="shared" si="9"/>
        <v>Probabilidad</v>
      </c>
      <c r="W20" s="153" t="s">
        <v>12</v>
      </c>
      <c r="X20" s="153" t="s">
        <v>7</v>
      </c>
      <c r="Y20" s="210" t="str">
        <f t="shared" ref="Y20" si="19">IF(AND(W20="Preventivo",X20="Automático"),"50%",IF(AND(W20="Preventivo",X20="Manual"),"40%",IF(AND(W20="Detectivo",X20="Automático"),"40%",IF(AND(W20="Detectivo",X20="Manual"),"30%",IF(AND(W20="Correctivo",X20="Automático"),"35%",IF(AND(W20="Correctivo",X20="Manual"),"25%",""))))))</f>
        <v>40%</v>
      </c>
      <c r="Z20" s="153" t="s">
        <v>17</v>
      </c>
      <c r="AA20" s="153" t="s">
        <v>20</v>
      </c>
      <c r="AB20" s="153" t="s">
        <v>114</v>
      </c>
      <c r="AC20" s="219" t="s">
        <v>279</v>
      </c>
      <c r="AD20" s="220">
        <f>IFERROR(IF(V20="Probabilidad",(N20-(+N20*Y20)),IF(V20="Impacto",N20,"")),"")</f>
        <v>0.24</v>
      </c>
      <c r="AE20" s="221" t="str">
        <f>IFERROR(IF(AD20="","",IF(AD20&lt;=0.2,"Muy Baja",IF(AD20&lt;=0.4,"Baja",IF(AD20&lt;=0.6,"Media",IF(AD20&lt;=0.8,"Alta","Muy Alta"))))),"")</f>
        <v>Baja</v>
      </c>
      <c r="AF20" s="222">
        <f>+AD20</f>
        <v>0.24</v>
      </c>
      <c r="AG20" s="223" t="str">
        <f>IFERROR(IF(AH20="","",IF(AH20&lt;=0.2,"Leve",IF(AH20&lt;=0.4,"Menor",IF(AH20&lt;=0.6,"Moderado",IF(AH20&lt;=0.8,"Mayor","Catastrófico"))))),"")</f>
        <v>Menor</v>
      </c>
      <c r="AH20" s="222">
        <f>IFERROR(IF(V20="Impacto",(R20-(+R20*Y20)),IF(V20="Probabilidad",R20,"")),"")</f>
        <v>0.4</v>
      </c>
      <c r="AI20" s="177" t="str">
        <f>IFERROR(IF(OR(AND(AE20="Muy Baja",AG20="Leve"),AND(AE20="Muy Baja",AG20="Menor"),AND(AE20="Baja",AG20="Leve")),"Bajo",IF(OR(AND(AE20="Muy baja",AG20="Moderado"),AND(AE20="Baja",AG20="Menor"),AND(AE20="Baja",AG20="Moderado"),AND(AE20="Media",AG20="Leve"),AND(AE20="Media",AG20="Menor"),AND(AE20="Media",AG20="Moderado"),AND(AE20="Alta",AG20="Leve"),AND(AE20="Alta",AG20="Menor")),"Moderado",IF(OR(AND(AE20="Muy Baja",AG20="Mayor"),AND(AE20="Baja",AG20="Mayor"),AND(AE20="Media",AG20="Mayor"),AND(AE20="Alta",AG20="Moderado"),AND(AE20="Alta",AG20="Mayor"),AND(AE20="Muy Alta",AG20="Leve"),AND(AE20="Muy Alta",AG20="Menor"),AND(AE20="Muy Alta",AG20="Moderado"),AND(AE20="Muy Alta",AG20="Mayor")),"Alto",IF(OR(AND(AE20="Muy Baja",AG20="Catastrófico"),AND(AE20="Baja",AG20="Catastrófico"),AND(AE20="Media",AG20="Catastrófico"),AND(AE20="Alta",AG20="Catastrófico"),AND(AE20="Muy Alta",AG20="Catastrófico")),"Extremo","")))),"")</f>
        <v>Moderado</v>
      </c>
      <c r="AJ20" s="177" t="str">
        <f>$AI$20</f>
        <v>Moderado</v>
      </c>
      <c r="AK20" s="154" t="s">
        <v>30</v>
      </c>
      <c r="AL20" s="183"/>
      <c r="AM20" s="183"/>
      <c r="AN20" s="183"/>
      <c r="AO20" s="183"/>
      <c r="AP20" s="183"/>
      <c r="AQ20" s="183"/>
    </row>
    <row r="21" spans="2:43" ht="105.75" customHeight="1" x14ac:dyDescent="0.2">
      <c r="B21" s="145" t="s">
        <v>746</v>
      </c>
      <c r="C21" s="148" t="s">
        <v>242</v>
      </c>
      <c r="D21" s="376">
        <v>8</v>
      </c>
      <c r="E21" s="138" t="s">
        <v>249</v>
      </c>
      <c r="F21" s="224" t="s">
        <v>260</v>
      </c>
      <c r="G21" s="149" t="s">
        <v>596</v>
      </c>
      <c r="H21" s="150" t="s">
        <v>586</v>
      </c>
      <c r="I21" s="150" t="s">
        <v>588</v>
      </c>
      <c r="J21" s="138" t="s">
        <v>118</v>
      </c>
      <c r="K21" s="150" t="s">
        <v>655</v>
      </c>
      <c r="L21" s="225">
        <v>12</v>
      </c>
      <c r="M21" s="217" t="str">
        <f>IF(L21&lt;=0,"",IF(L21&lt;=2,"Muy Baja",IF(L21&lt;=24,"Baja",IF(L21&lt;=500,"Media",IF(L21&lt;=5000,"Alta","Muy Alta")))))</f>
        <v>Baja</v>
      </c>
      <c r="N21" s="218">
        <f>IF(M21="","",IF(M21="Muy Baja",0.2,IF(M21="Baja",0.4,IF(M21="Media",0.6,IF(M21="Alta",0.8,IF(M21="Muy Alta",1,))))))</f>
        <v>0.4</v>
      </c>
      <c r="O21" s="226" t="s">
        <v>144</v>
      </c>
      <c r="P21" s="218" t="str">
        <f>IF(NOT(ISERROR(MATCH(O21,'[2]Tabla Impacto'!$B$221:$B$223,0))),'[2]Tabla Impacto'!$F$223&amp;"Por favor no seleccionar los criterios de impacto(Afectación Económica o presupuestal y Pérdida Reputacional)",O21)</f>
        <v xml:space="preserve">     El riesgo afecta la imagen de la entidad internamente, de conocimiento general, nivel interno, de junta dircetiva y accionistas y/o de provedores</v>
      </c>
      <c r="Q21" s="217" t="str">
        <f>IF(OR(P21='Tabla Impacto'!$C$11,P21='Tabla Impacto'!$D$11),"Leve",IF(OR(P21='Tabla Impacto'!$C$12,P21='Tabla Impacto'!$D$12),"Menor",IF(OR(P21='Tabla Impacto'!$C$13,P21='Tabla Impacto'!$D$13),"Moderado",IF(OR(P21='Tabla Impacto'!$C$14,P21='Tabla Impacto'!$D$14),"Mayor",IF(OR(P21='Tabla Impacto'!$C$15,P21='Tabla Impacto'!$D$15),"Catastrófico","")))))</f>
        <v>Menor</v>
      </c>
      <c r="R21" s="218">
        <f>IF(Q21="","",IF(Q21="Leve",0.2,IF(Q21="Menor",0.4,IF(Q21="Moderado",0.6,IF(Q21="Mayor",0.8,IF(Q21="Catastrófico",1,))))))</f>
        <v>0.4</v>
      </c>
      <c r="S21" s="227" t="str">
        <f>IF(OR(AND(M21="Muy Baja",Q21="Leve"),AND(M21="Muy Baja",Q21="Menor"),AND(M21="Baja",Q21="Leve")),"Bajo",IF(OR(AND(M21="Muy baja",Q21="Moderado"),AND(M21="Baja",Q21="Menor"),AND(M21="Baja",Q21="Moderado"),AND(M21="Media",Q21="Leve"),AND(M21="Media",Q21="Menor"),AND(M21="Media",Q21="Moderado"),AND(M21="Alta",Q21="Leve"),AND(M21="Alta",Q21="Menor")),"Moderado",IF(OR(AND(M21="Muy Baja",Q21="Mayor"),AND(M21="Baja",Q21="Mayor"),AND(M21="Media",Q21="Mayor"),AND(M21="Alta",Q21="Moderado"),AND(M21="Alta",Q21="Mayor"),AND(M21="Muy Alta",Q21="Leve"),AND(M21="Muy Alta",Q21="Menor"),AND(M21="Muy Alta",Q21="Moderado"),AND(M21="Muy Alta",Q21="Mayor")),"Alto",IF(OR(AND(M21="Muy Baja",Q21="Catastrófico"),AND(M21="Baja",Q21="Catastrófico"),AND(M21="Media",Q21="Catastrófico"),AND(M21="Alta",Q21="Catastrófico"),AND(M21="Muy Alta",Q21="Catastrófico")),"Extremo",""))))</f>
        <v>Moderado</v>
      </c>
      <c r="T21" s="150">
        <v>1</v>
      </c>
      <c r="U21" s="219" t="s">
        <v>280</v>
      </c>
      <c r="V21" s="228" t="str">
        <f t="shared" ref="V21" si="20">IF(OR(W21="Preventivo",W21="Detectivo"),"Probabilidad",IF(W21="Correctivo","Impacto",""))</f>
        <v>Probabilidad</v>
      </c>
      <c r="W21" s="154" t="s">
        <v>12</v>
      </c>
      <c r="X21" s="154" t="s">
        <v>7</v>
      </c>
      <c r="Y21" s="210" t="str">
        <f t="shared" ref="Y21" si="21">IF(AND(W21="Preventivo",X21="Automático"),"50%",IF(AND(W21="Preventivo",X21="Manual"),"40%",IF(AND(W21="Detectivo",X21="Automático"),"40%",IF(AND(W21="Detectivo",X21="Manual"),"30%",IF(AND(W21="Correctivo",X21="Automático"),"35%",IF(AND(W21="Correctivo",X21="Manual"),"25%",""))))))</f>
        <v>40%</v>
      </c>
      <c r="Z21" s="153" t="s">
        <v>17</v>
      </c>
      <c r="AA21" s="153" t="s">
        <v>20</v>
      </c>
      <c r="AB21" s="153" t="s">
        <v>114</v>
      </c>
      <c r="AC21" s="172" t="s">
        <v>281</v>
      </c>
      <c r="AD21" s="175">
        <f>IFERROR(IF(V21="Probabilidad",(N21-(+N21*Y21)),IF(V21="Impacto",N21,"")),"")</f>
        <v>0.24</v>
      </c>
      <c r="AE21" s="176" t="str">
        <f>IFERROR(IF(AD21="","",IF(AD21&lt;=0.2,"Muy Baja",IF(AD21&lt;=0.4,"Baja",IF(AD21&lt;=0.6,"Media",IF(AD21&lt;=0.8,"Alta","Muy Alta"))))),"")</f>
        <v>Baja</v>
      </c>
      <c r="AF21" s="174">
        <f>+AD21</f>
        <v>0.24</v>
      </c>
      <c r="AG21" s="176" t="str">
        <f>IFERROR(IF(AH21="","",IF(AH21&lt;=0.2,"Leve",IF(AH21&lt;=0.4,"Menor",IF(AH21&lt;=0.6,"Moderado",IF(AH21&lt;=0.8,"Mayor","Catastrófico"))))),"")</f>
        <v>Menor</v>
      </c>
      <c r="AH21" s="174">
        <f>IFERROR(IF(V21="Impacto",(R21-(+R21*Y21)),IF(V21="Probabilidad",R21,"")),"")</f>
        <v>0.4</v>
      </c>
      <c r="AI21" s="177" t="str">
        <f>IFERROR(IF(OR(AND(AE21="Muy Baja",AG21="Leve"),AND(AE21="Muy Baja",AG21="Menor"),AND(AE21="Baja",AG21="Leve")),"Bajo",IF(OR(AND(AE21="Muy baja",AG21="Moderado"),AND(AE21="Baja",AG21="Menor"),AND(AE21="Baja",AG21="Moderado"),AND(AE21="Media",AG21="Leve"),AND(AE21="Media",AG21="Menor"),AND(AE21="Media",AG21="Moderado"),AND(AE21="Alta",AG21="Leve"),AND(AE21="Alta",AG21="Menor")),"Moderado",IF(OR(AND(AE21="Muy Baja",AG21="Mayor"),AND(AE21="Baja",AG21="Mayor"),AND(AE21="Media",AG21="Mayor"),AND(AE21="Alta",AG21="Moderado"),AND(AE21="Alta",AG21="Mayor"),AND(AE21="Muy Alta",AG21="Leve"),AND(AE21="Muy Alta",AG21="Menor"),AND(AE21="Muy Alta",AG21="Moderado"),AND(AE21="Muy Alta",AG21="Mayor")),"Alto",IF(OR(AND(AE21="Muy Baja",AG21="Catastrófico"),AND(AE21="Baja",AG21="Catastrófico"),AND(AE21="Media",AG21="Catastrófico"),AND(AE21="Alta",AG21="Catastrófico"),AND(AE21="Muy Alta",AG21="Catastrófico")),"Extremo","")))),"")</f>
        <v>Moderado</v>
      </c>
      <c r="AJ21" s="177" t="str">
        <f>$AI$21</f>
        <v>Moderado</v>
      </c>
      <c r="AK21" s="154" t="s">
        <v>30</v>
      </c>
      <c r="AL21" s="183"/>
      <c r="AM21" s="183"/>
      <c r="AN21" s="183"/>
      <c r="AO21" s="183"/>
      <c r="AP21" s="183"/>
      <c r="AQ21" s="183"/>
    </row>
    <row r="22" spans="2:43" ht="181.5" customHeight="1" x14ac:dyDescent="0.2">
      <c r="B22" s="145" t="s">
        <v>746</v>
      </c>
      <c r="C22" s="148" t="s">
        <v>240</v>
      </c>
      <c r="D22" s="548">
        <v>9</v>
      </c>
      <c r="E22" s="561" t="s">
        <v>250</v>
      </c>
      <c r="F22" s="489" t="s">
        <v>261</v>
      </c>
      <c r="G22" s="491" t="s">
        <v>597</v>
      </c>
      <c r="H22" s="478" t="s">
        <v>586</v>
      </c>
      <c r="I22" s="491" t="s">
        <v>719</v>
      </c>
      <c r="J22" s="480" t="s">
        <v>118</v>
      </c>
      <c r="K22" s="478" t="s">
        <v>655</v>
      </c>
      <c r="L22" s="486">
        <v>1</v>
      </c>
      <c r="M22" s="468" t="str">
        <f>IF(L22&lt;=0,"",IF(L22&lt;=2,"Muy Baja",IF(L22&lt;=24,"Baja",IF(L22&lt;=500,"Media",IF(L22&lt;=5000,"Alta","Muy Alta")))))</f>
        <v>Muy Baja</v>
      </c>
      <c r="N22" s="473">
        <f>IF(M22="","",IF(M22="Muy Baja",0.2,IF(M22="Baja",0.4,IF(M22="Media",0.6,IF(M22="Alta",0.8,IF(M22="Muy Alta",1,))))))</f>
        <v>0.2</v>
      </c>
      <c r="O22" s="555" t="s">
        <v>145</v>
      </c>
      <c r="P22" s="469" t="str">
        <f>IF(NOT(ISERROR(MATCH(O22,'[2]Tabla Impacto'!$B$221:$B$223,0))),'[2]Tabla Impacto'!$F$223&amp;"Por favor no seleccionar los criterios de impacto(Afectación Económica o presupuestal y Pérdida Reputacional)",O22)</f>
        <v xml:space="preserve">     El riesgo afecta la imagen de la entidad con algunos usuarios de relevancia frente al logro de los objetivos</v>
      </c>
      <c r="Q22" s="468" t="str">
        <f>IF(OR(P22='Tabla Impacto'!$C$11,P22='Tabla Impacto'!$D$11),"Leve",IF(OR(P22='Tabla Impacto'!$C$12,P22='Tabla Impacto'!$D$12),"Menor",IF(OR(P22='Tabla Impacto'!$C$13,P22='Tabla Impacto'!$D$13),"Moderado",IF(OR(P22='Tabla Impacto'!$C$14,P22='Tabla Impacto'!$D$14),"Mayor",IF(OR(P22='Tabla Impacto'!$C$15,P22='Tabla Impacto'!$D$15),"Catastrófico","")))))</f>
        <v>Moderado</v>
      </c>
      <c r="R22" s="473">
        <f>IF(Q22="","",IF(Q22="Leve",0.2,IF(Q22="Menor",0.4,IF(Q22="Moderado",0.6,IF(Q22="Mayor",0.8,IF(Q22="Catastrófico",1,))))))</f>
        <v>0.6</v>
      </c>
      <c r="S22" s="578" t="str">
        <f>IF(OR(AND(M22="Muy Baja",Q22="Leve"),AND(M22="Muy Baja",Q22="Menor"),AND(M22="Baja",Q22="Leve")),"Bajo",IF(OR(AND(M22="Muy baja",Q22="Moderado"),AND(M22="Baja",Q22="Menor"),AND(M22="Baja",Q22="Moderado"),AND(M22="Media",Q22="Leve"),AND(M22="Media",Q22="Menor"),AND(M22="Media",Q22="Moderado"),AND(M22="Alta",Q22="Leve"),AND(M22="Alta",Q22="Menor")),"Moderado",IF(OR(AND(M22="Muy Baja",Q22="Mayor"),AND(M22="Baja",Q22="Mayor"),AND(M22="Media",Q22="Mayor"),AND(M22="Alta",Q22="Moderado"),AND(M22="Alta",Q22="Mayor"),AND(M22="Muy Alta",Q22="Leve"),AND(M22="Muy Alta",Q22="Menor"),AND(M22="Muy Alta",Q22="Moderado"),AND(M22="Muy Alta",Q22="Mayor")),"Alto",IF(OR(AND(M22="Muy Baja",Q22="Catastrófico"),AND(M22="Baja",Q22="Catastrófico"),AND(M22="Media",Q22="Catastrófico"),AND(M22="Alta",Q22="Catastrófico"),AND(M22="Muy Alta",Q22="Catastrófico")),"Extremo",""))))</f>
        <v>Moderado</v>
      </c>
      <c r="T22" s="146">
        <v>1</v>
      </c>
      <c r="U22" s="172" t="s">
        <v>282</v>
      </c>
      <c r="V22" s="173" t="str">
        <f t="shared" ref="V22:V23" si="22">IF(OR(W22="Preventivo",W22="Detectivo"),"Probabilidad",IF(W22="Correctivo","Impacto",""))</f>
        <v>Probabilidad</v>
      </c>
      <c r="W22" s="153" t="s">
        <v>12</v>
      </c>
      <c r="X22" s="153" t="s">
        <v>7</v>
      </c>
      <c r="Y22" s="210" t="str">
        <f>IF(AND(W22="Preventivo",X22="Automático"),"50%",IF(AND(W22="Preventivo",X22="Manual"),"40%",IF(AND(W22="Detectivo",X22="Automático"),"40%",IF(AND(W22="Detectivo",X22="Manual"),"30%",IF(AND(W22="Correctivo",X22="Automático"),"35%",IF(AND(W22="Correctivo",X22="Manual"),"25%",""))))))</f>
        <v>40%</v>
      </c>
      <c r="Z22" s="211" t="s">
        <v>17</v>
      </c>
      <c r="AA22" s="212" t="s">
        <v>20</v>
      </c>
      <c r="AB22" s="213" t="s">
        <v>114</v>
      </c>
      <c r="AC22" s="126" t="s">
        <v>283</v>
      </c>
      <c r="AD22" s="229">
        <f>IFERROR(IF(V22="Probabilidad",(N22-(+N22*Y22)),IF(V22="Impacto",N22,"")),"")</f>
        <v>0.12</v>
      </c>
      <c r="AE22" s="206" t="str">
        <f>IFERROR(IF(AD22="","",IF(AD22&lt;=0.2,"Muy Baja",IF(AD22&lt;=0.4,"Baja",IF(AD22&lt;=0.6,"Media",IF(AD22&lt;=0.8,"Alta","Muy Alta"))))),"")</f>
        <v>Muy Baja</v>
      </c>
      <c r="AF22" s="196">
        <f>+AD22</f>
        <v>0.12</v>
      </c>
      <c r="AG22" s="207" t="str">
        <f>IFERROR(IF(AH22="","",IF(AH22&lt;=0.2,"Leve",IF(AH22&lt;=0.4,"Menor",IF(AH22&lt;=0.6,"Moderado",IF(AH22&lt;=0.8,"Mayor","Catastrófico"))))),"")</f>
        <v>Moderado</v>
      </c>
      <c r="AH22" s="196">
        <f>IFERROR(IF(V22="Impacto",(R22-(+R22*Y22)),IF(V22="Probabilidad",R22,"")),"")</f>
        <v>0.6</v>
      </c>
      <c r="AI22" s="202" t="str">
        <f>IFERROR(IF(OR(AND(AE22="Muy Baja",AG22="Leve"),AND(AE22="Muy Baja",AG22="Menor"),AND(AE22="Baja",AG22="Leve")),"Bajo",IF(OR(AND(AE22="Muy baja",AG22="Moderado"),AND(AE22="Baja",AG22="Menor"),AND(AE22="Baja",AG22="Moderado"),AND(AE22="Media",AG22="Leve"),AND(AE22="Media",AG22="Menor"),AND(AE22="Media",AG22="Moderado"),AND(AE22="Alta",AG22="Leve"),AND(AE22="Alta",AG22="Menor")),"Moderado",IF(OR(AND(AE22="Muy Baja",AG22="Mayor"),AND(AE22="Baja",AG22="Mayor"),AND(AE22="Media",AG22="Mayor"),AND(AE22="Alta",AG22="Moderado"),AND(AE22="Alta",AG22="Mayor"),AND(AE22="Muy Alta",AG22="Leve"),AND(AE22="Muy Alta",AG22="Menor"),AND(AE22="Muy Alta",AG22="Moderado"),AND(AE22="Muy Alta",AG22="Mayor")),"Alto",IF(OR(AND(AE22="Muy Baja",AG22="Catastrófico"),AND(AE22="Baja",AG22="Catastrófico"),AND(AE22="Media",AG22="Catastrófico"),AND(AE22="Alta",AG22="Catastrófico"),AND(AE22="Muy Alta",AG22="Catastrófico")),"Extremo","")))),"")</f>
        <v>Moderado</v>
      </c>
      <c r="AJ22" s="460" t="str">
        <f>IFERROR(IF(OR(AND(AE23="Muy Baja",AG23="Leve"),AND(AE23="Muy Baja",AG23="Menor"),AND(AE23="Baja",AG23="Leve")),"Bajo",IF(OR(AND(AE23="Muy baja",AG23="Moderado"),AND(AE23="Baja",AG23="Menor"),AND(AE23="Baja",AG23="Moderado"),AND(AE23="Media",AG23="Leve"),AND(AE23="Media",AG23="Menor"),AND(AE23="Media",AG23="Moderado"),AND(AE23="Alta",AG23="Leve"),AND(AE23="Alta",AG23="Menor")),"Moderado",IF(OR(AND(AE23="Muy Baja",AG23="Mayor"),AND(AE23="Baja",AG23="Mayor"),AND(AE23="Media",AG23="Mayor"),AND(AE23="Alta",AG23="Moderado"),AND(AE23="Alta",AG23="Mayor"),AND(AE23="Muy Alta",AG23="Leve"),AND(AE23="Muy Alta",AG23="Menor"),AND(AE23="Muy Alta",AG23="Moderado"),AND(AE23="Muy Alta",AG23="Mayor")),"Alto",IF(OR(AND(AE23="Muy Baja",AG23="Catastrófico"),AND(AE23="Baja",AG23="Catastrófico"),AND(AE23="Media",AG23="Catastrófico"),AND(AE23="Alta",AG23="Catastrófico"),AND(AE23="Muy Alta",AG23="Catastrófico")),"Extremo","")))),"")</f>
        <v>Bajo</v>
      </c>
      <c r="AK22" s="453" t="s">
        <v>29</v>
      </c>
      <c r="AL22" s="404"/>
      <c r="AM22" s="404"/>
      <c r="AN22" s="404"/>
      <c r="AO22" s="404"/>
      <c r="AP22" s="183"/>
      <c r="AQ22" s="183"/>
    </row>
    <row r="23" spans="2:43" ht="126.75" customHeight="1" x14ac:dyDescent="0.2">
      <c r="B23" s="145" t="s">
        <v>746</v>
      </c>
      <c r="C23" s="148" t="s">
        <v>240</v>
      </c>
      <c r="D23" s="548"/>
      <c r="E23" s="561"/>
      <c r="F23" s="558"/>
      <c r="G23" s="550"/>
      <c r="H23" s="551"/>
      <c r="I23" s="551"/>
      <c r="J23" s="489"/>
      <c r="K23" s="551"/>
      <c r="L23" s="490"/>
      <c r="M23" s="455"/>
      <c r="N23" s="469"/>
      <c r="O23" s="573"/>
      <c r="P23" s="574"/>
      <c r="Q23" s="455"/>
      <c r="R23" s="469"/>
      <c r="S23" s="471"/>
      <c r="T23" s="376">
        <v>2</v>
      </c>
      <c r="U23" s="172" t="s">
        <v>284</v>
      </c>
      <c r="V23" s="173" t="str">
        <f t="shared" si="22"/>
        <v>Probabilidad</v>
      </c>
      <c r="W23" s="153" t="s">
        <v>12</v>
      </c>
      <c r="X23" s="153" t="s">
        <v>7</v>
      </c>
      <c r="Y23" s="210" t="str">
        <f t="shared" ref="Y23" si="23">IF(AND(W23="Preventivo",X23="Automático"),"50%",IF(AND(W23="Preventivo",X23="Manual"),"40%",IF(AND(W23="Detectivo",X23="Automático"),"40%",IF(AND(W23="Detectivo",X23="Manual"),"30%",IF(AND(W23="Correctivo",X23="Automático"),"35%",IF(AND(W23="Correctivo",X23="Manual"),"25%",""))))))</f>
        <v>40%</v>
      </c>
      <c r="Z23" s="211" t="s">
        <v>17</v>
      </c>
      <c r="AA23" s="212" t="s">
        <v>20</v>
      </c>
      <c r="AB23" s="213" t="s">
        <v>114</v>
      </c>
      <c r="AC23" s="126" t="s">
        <v>285</v>
      </c>
      <c r="AD23" s="200">
        <f>IFERROR(IF(AND(V22="Probabilidad",V23="Probabilidad"),(AF22-(+AF22*Y23)),IF(V23="Probabilidad",(N22-(+N22*Y23)),IF(V23="Impacto",AF22,""))),"")</f>
        <v>7.1999999999999995E-2</v>
      </c>
      <c r="AE23" s="201" t="str">
        <f t="shared" si="11"/>
        <v>Muy Baja</v>
      </c>
      <c r="AF23" s="174">
        <f t="shared" ref="AF23" si="24">+AD23</f>
        <v>7.1999999999999995E-2</v>
      </c>
      <c r="AG23" s="176" t="str">
        <f t="shared" si="13"/>
        <v>Leve</v>
      </c>
      <c r="AH23" s="216">
        <f>IFERROR(IF(AND(V22="Impacto",V23="Impacto"),(AH16-(+AH16*Y23)),IF(V23="Impacto",(#REF!-(+#REF!*Y23)),IF(V23="Probabilidad",AH16,""))),"")</f>
        <v>0.15000000000000002</v>
      </c>
      <c r="AI23" s="177" t="str">
        <f t="shared" ref="AI23" si="25">IFERROR(IF(OR(AND(AE23="Muy Baja",AG23="Leve"),AND(AE23="Muy Baja",AG23="Menor"),AND(AE23="Baja",AG23="Leve")),"Bajo",IF(OR(AND(AE23="Muy baja",AG23="Moderado"),AND(AE23="Baja",AG23="Menor"),AND(AE23="Baja",AG23="Moderado"),AND(AE23="Media",AG23="Leve"),AND(AE23="Media",AG23="Menor"),AND(AE23="Media",AG23="Moderado"),AND(AE23="Alta",AG23="Leve"),AND(AE23="Alta",AG23="Menor")),"Moderado",IF(OR(AND(AE23="Muy Baja",AG23="Mayor"),AND(AE23="Baja",AG23="Mayor"),AND(AE23="Media",AG23="Mayor"),AND(AE23="Alta",AG23="Moderado"),AND(AE23="Alta",AG23="Mayor"),AND(AE23="Muy Alta",AG23="Leve"),AND(AE23="Muy Alta",AG23="Menor"),AND(AE23="Muy Alta",AG23="Moderado"),AND(AE23="Muy Alta",AG23="Mayor")),"Alto",IF(OR(AND(AE23="Muy Baja",AG23="Catastrófico"),AND(AE23="Baja",AG23="Catastrófico"),AND(AE23="Media",AG23="Catastrófico"),AND(AE23="Alta",AG23="Catastrófico"),AND(AE23="Muy Alta",AG23="Catastrófico")),"Extremo","")))),"")</f>
        <v>Bajo</v>
      </c>
      <c r="AJ23" s="458"/>
      <c r="AK23" s="454"/>
      <c r="AL23" s="183"/>
      <c r="AM23" s="183"/>
      <c r="AN23" s="183"/>
      <c r="AO23" s="183"/>
      <c r="AP23" s="183"/>
      <c r="AQ23" s="183"/>
    </row>
    <row r="24" spans="2:43" ht="153.75" customHeight="1" x14ac:dyDescent="0.2">
      <c r="B24" s="145" t="s">
        <v>746</v>
      </c>
      <c r="C24" s="148" t="s">
        <v>243</v>
      </c>
      <c r="D24" s="548">
        <v>10</v>
      </c>
      <c r="E24" s="562" t="s">
        <v>251</v>
      </c>
      <c r="F24" s="564" t="s">
        <v>262</v>
      </c>
      <c r="G24" s="554" t="s">
        <v>598</v>
      </c>
      <c r="H24" s="576" t="s">
        <v>586</v>
      </c>
      <c r="I24" s="576" t="s">
        <v>588</v>
      </c>
      <c r="J24" s="575" t="s">
        <v>123</v>
      </c>
      <c r="K24" s="576" t="s">
        <v>655</v>
      </c>
      <c r="L24" s="568">
        <v>72</v>
      </c>
      <c r="M24" s="571" t="str">
        <f>IF(L24&lt;=0,"",IF(L24&lt;=2,"Muy Baja",IF(L24&lt;=24,"Baja",IF(L24&lt;=500,"Media",IF(L24&lt;=5000,"Alta","Muy Alta")))))</f>
        <v>Media</v>
      </c>
      <c r="N24" s="570">
        <f>IF(M24="","",IF(M24="Muy Baja",0.2,IF(M24="Baja",0.4,IF(M24="Media",0.6,IF(M24="Alta",0.8,IF(M24="Muy Alta",1,))))))</f>
        <v>0.6</v>
      </c>
      <c r="O24" s="474" t="s">
        <v>146</v>
      </c>
      <c r="P24" s="476" t="str">
        <f>IF(NOT(ISERROR(MATCH(O24,'[2]Tabla Impacto'!$B$221:$B$223,0))),'[2]Tabla Impacto'!$F$223&amp;"Por favor no seleccionar los criterios de impacto(Afectación Económica o presupuestal y Pérdida Reputacional)",O24)</f>
        <v xml:space="preserve">     El riesgo afecta la imagen de de la entidad con efecto publicitario sostenido a nivel de sector administrativo, nivel departamental o municipal</v>
      </c>
      <c r="Q24" s="462" t="str">
        <f>IF(OR(P24='Tabla Impacto'!$C$11,P24='Tabla Impacto'!$D$11),"Leve",IF(OR(P24='Tabla Impacto'!$C$12,P24='Tabla Impacto'!$D$12),"Menor",IF(OR(P24='Tabla Impacto'!$C$13,P24='Tabla Impacto'!$D$13),"Moderado",IF(OR(P24='Tabla Impacto'!$C$14,P24='Tabla Impacto'!$D$14),"Mayor",IF(OR(P24='Tabla Impacto'!$C$15,P24='Tabla Impacto'!$D$15),"Catastrófico","")))))</f>
        <v>Mayor</v>
      </c>
      <c r="R24" s="570">
        <f>IF(Q24="","",IF(Q24="Leve",0.2,IF(Q24="Menor",0.4,IF(Q24="Moderado",0.6,IF(Q24="Mayor",0.8,IF(Q24="Catastrófico",1,))))))</f>
        <v>0.8</v>
      </c>
      <c r="S24" s="488" t="str">
        <f>IF(OR(AND(M24="Muy Baja",Q24="Leve"),AND(M24="Muy Baja",Q24="Menor"),AND(M24="Baja",Q24="Leve")),"Bajo",IF(OR(AND(M24="Muy baja",Q24="Moderado"),AND(M24="Baja",Q24="Menor"),AND(M24="Baja",Q24="Moderado"),AND(M24="Media",Q24="Leve"),AND(M24="Media",Q24="Menor"),AND(M24="Media",Q24="Moderado"),AND(M24="Alta",Q24="Leve"),AND(M24="Alta",Q24="Menor")),"Moderado",IF(OR(AND(M24="Muy Baja",Q24="Mayor"),AND(M24="Baja",Q24="Mayor"),AND(M24="Media",Q24="Mayor"),AND(M24="Alta",Q24="Moderado"),AND(M24="Alta",Q24="Mayor"),AND(M24="Muy Alta",Q24="Leve"),AND(M24="Muy Alta",Q24="Menor"),AND(M24="Muy Alta",Q24="Moderado"),AND(M24="Muy Alta",Q24="Mayor")),"Alto",IF(OR(AND(M24="Muy Baja",Q24="Catastrófico"),AND(M24="Baja",Q24="Catastrófico"),AND(M24="Media",Q24="Catastrófico"),AND(M24="Alta",Q24="Catastrófico"),AND(M24="Muy Alta",Q24="Catastrófico")),"Extremo",""))))</f>
        <v>Alto</v>
      </c>
      <c r="T24" s="230">
        <v>1</v>
      </c>
      <c r="U24" s="231" t="s">
        <v>286</v>
      </c>
      <c r="V24" s="232" t="str">
        <f t="shared" si="9"/>
        <v>Probabilidad</v>
      </c>
      <c r="W24" s="195" t="s">
        <v>12</v>
      </c>
      <c r="X24" s="195" t="s">
        <v>7</v>
      </c>
      <c r="Y24" s="210" t="str">
        <f>IF(AND(W24="Preventivo",X24="Automático"),"50%",IF(AND(W24="Preventivo",X24="Manual"),"40%",IF(AND(W24="Detectivo",X24="Automático"),"40%",IF(AND(W24="Detectivo",X24="Manual"),"30%",IF(AND(W24="Correctivo",X24="Automático"),"35%",IF(AND(W24="Correctivo",X24="Manual"),"25%",""))))))</f>
        <v>40%</v>
      </c>
      <c r="Z24" s="211" t="s">
        <v>17</v>
      </c>
      <c r="AA24" s="212" t="s">
        <v>20</v>
      </c>
      <c r="AB24" s="213" t="s">
        <v>115</v>
      </c>
      <c r="AC24" s="126" t="s">
        <v>287</v>
      </c>
      <c r="AD24" s="200">
        <f>IFERROR(IF(V24="Probabilidad",(N24-(+N24*Y24)),IF(V24="Impacto",N24,"")),"")</f>
        <v>0.36</v>
      </c>
      <c r="AE24" s="201" t="str">
        <f>IFERROR(IF(AD24="","",IF(AD24&lt;=0.2,"Muy Baja",IF(AD24&lt;=0.4,"Baja",IF(AD24&lt;=0.6,"Media",IF(AD24&lt;=0.8,"Alta","Muy Alta"))))),"")</f>
        <v>Baja</v>
      </c>
      <c r="AF24" s="174">
        <f>+AD24</f>
        <v>0.36</v>
      </c>
      <c r="AG24" s="176" t="str">
        <f>IFERROR(IF(AH24="","",IF(AH24&lt;=0.2,"Leve",IF(AH24&lt;=0.4,"Menor",IF(AH24&lt;=0.6,"Moderado",IF(AH24&lt;=0.8,"Mayor","Catastrófico"))))),"")</f>
        <v>Mayor</v>
      </c>
      <c r="AH24" s="174">
        <f>IFERROR(IF(V24="Impacto",(R24-(+R24*Y24)),IF(V24="Probabilidad",R24,"")),"")</f>
        <v>0.8</v>
      </c>
      <c r="AI24" s="177" t="str">
        <f>IFERROR(IF(OR(AND(AE24="Muy Baja",AG24="Leve"),AND(AE24="Muy Baja",AG24="Menor"),AND(AE24="Baja",AG24="Leve")),"Bajo",IF(OR(AND(AE24="Muy baja",AG24="Moderado"),AND(AE24="Baja",AG24="Menor"),AND(AE24="Baja",AG24="Moderado"),AND(AE24="Media",AG24="Leve"),AND(AE24="Media",AG24="Menor"),AND(AE24="Media",AG24="Moderado"),AND(AE24="Alta",AG24="Leve"),AND(AE24="Alta",AG24="Menor")),"Moderado",IF(OR(AND(AE24="Muy Baja",AG24="Mayor"),AND(AE24="Baja",AG24="Mayor"),AND(AE24="Media",AG24="Mayor"),AND(AE24="Alta",AG24="Moderado"),AND(AE24="Alta",AG24="Mayor"),AND(AE24="Muy Alta",AG24="Leve"),AND(AE24="Muy Alta",AG24="Menor"),AND(AE24="Muy Alta",AG24="Moderado"),AND(AE24="Muy Alta",AG24="Mayor")),"Alto",IF(OR(AND(AE24="Muy Baja",AG24="Catastrófico"),AND(AE24="Baja",AG24="Catastrófico"),AND(AE24="Media",AG24="Catastrófico"),AND(AE24="Alta",AG24="Catastrófico"),AND(AE24="Muy Alta",AG24="Catastrófico")),"Extremo","")))),"")</f>
        <v>Alto</v>
      </c>
      <c r="AJ24" s="460" t="str">
        <f>IFERROR(IF(OR(AND(AE25="Muy Baja",AG25="Leve"),AND(AE25="Muy Baja",AG25="Menor"),AND(AE25="Baja",AG25="Leve")),"Bajo",IF(OR(AND(AE25="Muy baja",AG25="Moderado"),AND(AE25="Baja",AG25="Menor"),AND(AE25="Baja",AG25="Moderado"),AND(AE25="Media",AG25="Leve"),AND(AE25="Media",AG25="Menor"),AND(AE25="Media",AG25="Moderado"),AND(AE25="Alta",AG25="Leve"),AND(AE25="Alta",AG25="Menor")),"Moderado",IF(OR(AND(AE25="Muy Baja",AG25="Mayor"),AND(AE25="Baja",AG25="Mayor"),AND(AE25="Media",AG25="Mayor"),AND(AE25="Alta",AG25="Moderado"),AND(AE25="Alta",AG25="Mayor"),AND(AE25="Muy Alta",AG25="Leve"),AND(AE25="Muy Alta",AG25="Menor"),AND(AE25="Muy Alta",AG25="Moderado"),AND(AE25="Muy Alta",AG25="Mayor")),"Alto",IF(OR(AND(AE25="Muy Baja",AG25="Catastrófico"),AND(AE25="Baja",AG25="Catastrófico"),AND(AE25="Media",AG25="Catastrófico"),AND(AE25="Alta",AG25="Catastrófico"),AND(AE25="Muy Alta",AG25="Catastrófico")),"Extremo","")))),"")</f>
        <v>Alto</v>
      </c>
      <c r="AK24" s="453" t="s">
        <v>129</v>
      </c>
      <c r="AL24" s="491" t="s">
        <v>656</v>
      </c>
      <c r="AM24" s="478" t="s">
        <v>657</v>
      </c>
      <c r="AN24" s="491" t="s">
        <v>658</v>
      </c>
      <c r="AO24" s="478" t="s">
        <v>424</v>
      </c>
      <c r="AP24" s="478" t="s">
        <v>287</v>
      </c>
      <c r="AQ24" s="478" t="s">
        <v>38</v>
      </c>
    </row>
    <row r="25" spans="2:43" ht="114.75" customHeight="1" x14ac:dyDescent="0.2">
      <c r="B25" s="145" t="s">
        <v>746</v>
      </c>
      <c r="C25" s="148" t="s">
        <v>243</v>
      </c>
      <c r="D25" s="548"/>
      <c r="E25" s="563"/>
      <c r="F25" s="565"/>
      <c r="G25" s="550"/>
      <c r="H25" s="551"/>
      <c r="I25" s="551"/>
      <c r="J25" s="489"/>
      <c r="K25" s="551"/>
      <c r="L25" s="490"/>
      <c r="M25" s="455"/>
      <c r="N25" s="469"/>
      <c r="O25" s="475"/>
      <c r="P25" s="477"/>
      <c r="Q25" s="455"/>
      <c r="R25" s="469"/>
      <c r="S25" s="471"/>
      <c r="T25" s="399">
        <v>2</v>
      </c>
      <c r="U25" s="129" t="s">
        <v>288</v>
      </c>
      <c r="V25" s="234" t="str">
        <f t="shared" si="9"/>
        <v>Probabilidad</v>
      </c>
      <c r="W25" s="209" t="s">
        <v>12</v>
      </c>
      <c r="X25" s="209" t="s">
        <v>7</v>
      </c>
      <c r="Y25" s="210" t="str">
        <f t="shared" ref="Y25" si="26">IF(AND(W25="Preventivo",X25="Automático"),"50%",IF(AND(W25="Preventivo",X25="Manual"),"40%",IF(AND(W25="Detectivo",X25="Automático"),"40%",IF(AND(W25="Detectivo",X25="Manual"),"30%",IF(AND(W25="Correctivo",X25="Automático"),"35%",IF(AND(W25="Correctivo",X25="Manual"),"25%",""))))))</f>
        <v>40%</v>
      </c>
      <c r="Z25" s="211" t="s">
        <v>18</v>
      </c>
      <c r="AA25" s="212" t="s">
        <v>20</v>
      </c>
      <c r="AB25" s="213" t="s">
        <v>114</v>
      </c>
      <c r="AC25" s="126" t="s">
        <v>289</v>
      </c>
      <c r="AD25" s="200">
        <f>IFERROR(IF(AND(V24="Probabilidad",V25="Probabilidad"),(AF24-(+AF24*Y25)),IF(V25="Probabilidad",(N24-(+N24*Y25)),IF(V25="Impacto",AF24,""))),"")</f>
        <v>0.216</v>
      </c>
      <c r="AE25" s="201" t="str">
        <f t="shared" ref="AE25" si="27">IFERROR(IF(AD25="","",IF(AD25&lt;=0.2,"Muy Baja",IF(AD25&lt;=0.4,"Baja",IF(AD25&lt;=0.6,"Media",IF(AD25&lt;=0.8,"Alta","Muy Alta"))))),"")</f>
        <v>Baja</v>
      </c>
      <c r="AF25" s="174">
        <f t="shared" ref="AF25" si="28">+AD25</f>
        <v>0.216</v>
      </c>
      <c r="AG25" s="176" t="str">
        <f t="shared" ref="AG25" si="29">IFERROR(IF(AH25="","",IF(AH25&lt;=0.2,"Leve",IF(AH25&lt;=0.4,"Menor",IF(AH25&lt;=0.6,"Moderado",IF(AH25&lt;=0.8,"Mayor","Catastrófico"))))),"")</f>
        <v>Mayor</v>
      </c>
      <c r="AH25" s="216">
        <f>IFERROR(IF(AND(V24="Impacto",V25="Impacto"),(AH24-(+AH24*Y25)),IF(V25="Impacto",(#REF!-(+#REF!*Y25)),IF(V25="Probabilidad",AH24,""))),"")</f>
        <v>0.8</v>
      </c>
      <c r="AI25" s="177" t="str">
        <f t="shared" ref="AI25" si="30">IFERROR(IF(OR(AND(AE25="Muy Baja",AG25="Leve"),AND(AE25="Muy Baja",AG25="Menor"),AND(AE25="Baja",AG25="Leve")),"Bajo",IF(OR(AND(AE25="Muy baja",AG25="Moderado"),AND(AE25="Baja",AG25="Menor"),AND(AE25="Baja",AG25="Moderado"),AND(AE25="Media",AG25="Leve"),AND(AE25="Media",AG25="Menor"),AND(AE25="Media",AG25="Moderado"),AND(AE25="Alta",AG25="Leve"),AND(AE25="Alta",AG25="Menor")),"Moderado",IF(OR(AND(AE25="Muy Baja",AG25="Mayor"),AND(AE25="Baja",AG25="Mayor"),AND(AE25="Media",AG25="Mayor"),AND(AE25="Alta",AG25="Moderado"),AND(AE25="Alta",AG25="Mayor"),AND(AE25="Muy Alta",AG25="Leve"),AND(AE25="Muy Alta",AG25="Menor"),AND(AE25="Muy Alta",AG25="Moderado"),AND(AE25="Muy Alta",AG25="Mayor")),"Alto",IF(OR(AND(AE25="Muy Baja",AG25="Catastrófico"),AND(AE25="Baja",AG25="Catastrófico"),AND(AE25="Media",AG25="Catastrófico"),AND(AE25="Alta",AG25="Catastrófico"),AND(AE25="Muy Alta",AG25="Catastrófico")),"Extremo","")))),"")</f>
        <v>Alto</v>
      </c>
      <c r="AJ25" s="461"/>
      <c r="AK25" s="456"/>
      <c r="AL25" s="492"/>
      <c r="AM25" s="479"/>
      <c r="AN25" s="492"/>
      <c r="AO25" s="479"/>
      <c r="AP25" s="479"/>
      <c r="AQ25" s="479"/>
    </row>
    <row r="26" spans="2:43" ht="148.5" customHeight="1" x14ac:dyDescent="0.2">
      <c r="B26" s="145" t="s">
        <v>746</v>
      </c>
      <c r="C26" s="148" t="s">
        <v>243</v>
      </c>
      <c r="D26" s="376">
        <v>11</v>
      </c>
      <c r="E26" s="140" t="s">
        <v>252</v>
      </c>
      <c r="F26" s="235" t="s">
        <v>263</v>
      </c>
      <c r="G26" s="147" t="s">
        <v>598</v>
      </c>
      <c r="H26" s="152" t="s">
        <v>586</v>
      </c>
      <c r="I26" s="152" t="s">
        <v>588</v>
      </c>
      <c r="J26" s="142" t="s">
        <v>123</v>
      </c>
      <c r="K26" s="152" t="s">
        <v>655</v>
      </c>
      <c r="L26" s="382">
        <v>72</v>
      </c>
      <c r="M26" s="253" t="str">
        <f>IF(L26&lt;=0,"",IF(L26&lt;=2,"Muy Baja",IF(L26&lt;=24,"Baja",IF(L26&lt;=500,"Media",IF(L26&lt;=5000,"Alta","Muy Alta")))))</f>
        <v>Media</v>
      </c>
      <c r="N26" s="327">
        <f>IF(M26="","",IF(M26="Muy Baja",0.2,IF(M26="Baja",0.4,IF(M26="Media",0.6,IF(M26="Alta",0.8,IF(M26="Muy Alta",1,))))))</f>
        <v>0.6</v>
      </c>
      <c r="O26" s="238" t="s">
        <v>146</v>
      </c>
      <c r="P26" s="191" t="str">
        <f>IF(NOT(ISERROR(MATCH(O26,'[2]Tabla Impacto'!$B$221:$B$223,0))),'[2]Tabla Impacto'!$F$223&amp;"Por favor no seleccionar los criterios de impacto(Afectación Económica o presupuestal y Pérdida Reputacional)",O26)</f>
        <v xml:space="preserve">     El riesgo afecta la imagen de de la entidad con efecto publicitario sostenido a nivel de sector administrativo, nivel departamental o municipal</v>
      </c>
      <c r="Q26" s="192" t="str">
        <f>IF(OR(P26='Tabla Impacto'!$C$11,P26='Tabla Impacto'!$D$11),"Leve",IF(OR(P26='Tabla Impacto'!$C$12,P26='Tabla Impacto'!$D$12),"Menor",IF(OR(P26='Tabla Impacto'!$C$13,P26='Tabla Impacto'!$D$13),"Moderado",IF(OR(P26='Tabla Impacto'!$C$14,P26='Tabla Impacto'!$D$14),"Mayor",IF(OR(P26='Tabla Impacto'!$C$15,P26='Tabla Impacto'!$D$15),"Catastrófico","")))))</f>
        <v>Mayor</v>
      </c>
      <c r="R26" s="327">
        <f>IF(Q26="","",IF(Q26="Leve",0.2,IF(Q26="Menor",0.4,IF(Q26="Moderado",0.6,IF(Q26="Mayor",0.8,IF(Q26="Catastrófico",1,))))))</f>
        <v>0.8</v>
      </c>
      <c r="S26" s="383" t="str">
        <f>IF(OR(AND(M26="Muy Baja",Q26="Leve"),AND(M26="Muy Baja",Q26="Menor"),AND(M26="Baja",Q26="Leve")),"Bajo",IF(OR(AND(M26="Muy baja",Q26="Moderado"),AND(M26="Baja",Q26="Menor"),AND(M26="Baja",Q26="Moderado"),AND(M26="Media",Q26="Leve"),AND(M26="Media",Q26="Menor"),AND(M26="Media",Q26="Moderado"),AND(M26="Alta",Q26="Leve"),AND(M26="Alta",Q26="Menor")),"Moderado",IF(OR(AND(M26="Muy Baja",Q26="Mayor"),AND(M26="Baja",Q26="Mayor"),AND(M26="Media",Q26="Mayor"),AND(M26="Alta",Q26="Moderado"),AND(M26="Alta",Q26="Mayor"),AND(M26="Muy Alta",Q26="Leve"),AND(M26="Muy Alta",Q26="Menor"),AND(M26="Muy Alta",Q26="Moderado"),AND(M26="Muy Alta",Q26="Mayor")),"Alto",IF(OR(AND(M26="Muy Baja",Q26="Catastrófico"),AND(M26="Baja",Q26="Catastrófico"),AND(M26="Media",Q26="Catastrófico"),AND(M26="Alta",Q26="Catastrófico"),AND(M26="Muy Alta",Q26="Catastrófico")),"Extremo",""))))</f>
        <v>Alto</v>
      </c>
      <c r="T26" s="233">
        <v>1</v>
      </c>
      <c r="U26" s="129" t="s">
        <v>290</v>
      </c>
      <c r="V26" s="234" t="str">
        <f t="shared" si="9"/>
        <v>Probabilidad</v>
      </c>
      <c r="W26" s="209" t="s">
        <v>12</v>
      </c>
      <c r="X26" s="209" t="s">
        <v>7</v>
      </c>
      <c r="Y26" s="210" t="str">
        <f>IF(AND(W26="Preventivo",X26="Automático"),"50%",IF(AND(W26="Preventivo",X26="Manual"),"40%",IF(AND(W26="Detectivo",X26="Automático"),"40%",IF(AND(W26="Detectivo",X26="Manual"),"30%",IF(AND(W26="Correctivo",X26="Automático"),"35%",IF(AND(W26="Correctivo",X26="Manual"),"25%",""))))))</f>
        <v>40%</v>
      </c>
      <c r="Z26" s="211" t="s">
        <v>17</v>
      </c>
      <c r="AA26" s="212" t="s">
        <v>20</v>
      </c>
      <c r="AB26" s="213" t="s">
        <v>114</v>
      </c>
      <c r="AC26" s="126" t="s">
        <v>291</v>
      </c>
      <c r="AD26" s="200">
        <f>IFERROR(IF(V26="Probabilidad",(N26-(+N26*Y26)),IF(V26="Impacto",N26,"")),"")</f>
        <v>0.36</v>
      </c>
      <c r="AE26" s="201" t="str">
        <f>IFERROR(IF(AD26="","",IF(AD26&lt;=0.2,"Muy Baja",IF(AD26&lt;=0.4,"Baja",IF(AD26&lt;=0.6,"Media",IF(AD26&lt;=0.8,"Alta","Muy Alta"))))),"")</f>
        <v>Baja</v>
      </c>
      <c r="AF26" s="174">
        <f>+AD26</f>
        <v>0.36</v>
      </c>
      <c r="AG26" s="176" t="str">
        <f>IFERROR(IF(AH26="","",IF(AH26&lt;=0.2,"Leve",IF(AH26&lt;=0.4,"Menor",IF(AH26&lt;=0.6,"Moderado",IF(AH26&lt;=0.8,"Mayor","Catastrófico"))))),"")</f>
        <v>Mayor</v>
      </c>
      <c r="AH26" s="174">
        <f>IFERROR(IF(V26="Impacto",(R26-(+R26*Y26)),IF(V26="Probabilidad",R26,"")),"")</f>
        <v>0.8</v>
      </c>
      <c r="AI26" s="177" t="str">
        <f>IFERROR(IF(OR(AND(AE26="Muy Baja",AG26="Leve"),AND(AE26="Muy Baja",AG26="Menor"),AND(AE26="Baja",AG26="Leve")),"Bajo",IF(OR(AND(AE26="Muy baja",AG26="Moderado"),AND(AE26="Baja",AG26="Menor"),AND(AE26="Baja",AG26="Moderado"),AND(AE26="Media",AG26="Leve"),AND(AE26="Media",AG26="Menor"),AND(AE26="Media",AG26="Moderado"),AND(AE26="Alta",AG26="Leve"),AND(AE26="Alta",AG26="Menor")),"Moderado",IF(OR(AND(AE26="Muy Baja",AG26="Mayor"),AND(AE26="Baja",AG26="Mayor"),AND(AE26="Media",AG26="Mayor"),AND(AE26="Alta",AG26="Moderado"),AND(AE26="Alta",AG26="Mayor"),AND(AE26="Muy Alta",AG26="Leve"),AND(AE26="Muy Alta",AG26="Menor"),AND(AE26="Muy Alta",AG26="Moderado"),AND(AE26="Muy Alta",AG26="Mayor")),"Alto",IF(OR(AND(AE26="Muy Baja",AG26="Catastrófico"),AND(AE26="Baja",AG26="Catastrófico"),AND(AE26="Media",AG26="Catastrófico"),AND(AE26="Alta",AG26="Catastrófico"),AND(AE26="Muy Alta",AG26="Catastrófico")),"Extremo","")))),"")</f>
        <v>Alto</v>
      </c>
      <c r="AJ26" s="177" t="str">
        <f>$AI$26</f>
        <v>Alto</v>
      </c>
      <c r="AK26" s="154" t="s">
        <v>129</v>
      </c>
      <c r="AL26" s="145" t="s">
        <v>659</v>
      </c>
      <c r="AM26" s="240" t="s">
        <v>657</v>
      </c>
      <c r="AN26" s="241" t="s">
        <v>658</v>
      </c>
      <c r="AO26" s="240" t="s">
        <v>424</v>
      </c>
      <c r="AP26" s="145" t="s">
        <v>291</v>
      </c>
      <c r="AQ26" s="240" t="s">
        <v>38</v>
      </c>
    </row>
    <row r="27" spans="2:43" ht="174" customHeight="1" x14ac:dyDescent="0.2">
      <c r="B27" s="145" t="s">
        <v>746</v>
      </c>
      <c r="C27" s="148" t="s">
        <v>243</v>
      </c>
      <c r="D27" s="376">
        <v>12</v>
      </c>
      <c r="E27" s="140" t="s">
        <v>253</v>
      </c>
      <c r="F27" s="235" t="s">
        <v>264</v>
      </c>
      <c r="G27" s="145" t="s">
        <v>598</v>
      </c>
      <c r="H27" s="146" t="s">
        <v>586</v>
      </c>
      <c r="I27" s="146" t="s">
        <v>588</v>
      </c>
      <c r="J27" s="140" t="s">
        <v>118</v>
      </c>
      <c r="K27" s="146" t="s">
        <v>655</v>
      </c>
      <c r="L27" s="236">
        <v>12</v>
      </c>
      <c r="M27" s="237" t="str">
        <f>IF(L27&lt;=0,"",IF(L27&lt;=2,"Muy Baja",IF(L27&lt;=24,"Baja",IF(L27&lt;=500,"Media",IF(L27&lt;=5000,"Alta","Muy Alta")))))</f>
        <v>Baja</v>
      </c>
      <c r="N27" s="191">
        <f>IF(M27="","",IF(M27="Muy Baja",0.2,IF(M27="Baja",0.4,IF(M27="Media",0.6,IF(M27="Alta",0.8,IF(M27="Muy Alta",1,))))))</f>
        <v>0.4</v>
      </c>
      <c r="O27" s="238" t="s">
        <v>146</v>
      </c>
      <c r="P27" s="191" t="str">
        <f>IF(NOT(ISERROR(MATCH(O27,'[2]Tabla Impacto'!$B$221:$B$223,0))),'[2]Tabla Impacto'!$F$223&amp;"Por favor no seleccionar los criterios de impacto(Afectación Económica o presupuestal y Pérdida Reputacional)",O27)</f>
        <v xml:space="preserve">     El riesgo afecta la imagen de de la entidad con efecto publicitario sostenido a nivel de sector administrativo, nivel departamental o municipal</v>
      </c>
      <c r="Q27" s="192" t="str">
        <f>IF(OR(P27='Tabla Impacto'!$C$11,P27='Tabla Impacto'!$D$11),"Leve",IF(OR(P27='Tabla Impacto'!$C$12,P27='Tabla Impacto'!$D$12),"Menor",IF(OR(P27='Tabla Impacto'!$C$13,P27='Tabla Impacto'!$D$13),"Moderado",IF(OR(P27='Tabla Impacto'!$C$14,P27='Tabla Impacto'!$D$14),"Mayor",IF(OR(P27='Tabla Impacto'!$C$15,P27='Tabla Impacto'!$D$15),"Catastrófico","")))))</f>
        <v>Mayor</v>
      </c>
      <c r="R27" s="191">
        <f>IF(Q27="","",IF(Q27="Leve",0.2,IF(Q27="Menor",0.4,IF(Q27="Moderado",0.6,IF(Q27="Mayor",0.8,IF(Q27="Catastrófico",1,))))))</f>
        <v>0.8</v>
      </c>
      <c r="S27" s="239" t="str">
        <f>IF(OR(AND(M27="Muy Baja",Q27="Leve"),AND(M27="Muy Baja",Q27="Menor"),AND(M27="Baja",Q27="Leve")),"Bajo",IF(OR(AND(M27="Muy baja",Q27="Moderado"),AND(M27="Baja",Q27="Menor"),AND(M27="Baja",Q27="Moderado"),AND(M27="Media",Q27="Leve"),AND(M27="Media",Q27="Menor"),AND(M27="Media",Q27="Moderado"),AND(M27="Alta",Q27="Leve"),AND(M27="Alta",Q27="Menor")),"Moderado",IF(OR(AND(M27="Muy Baja",Q27="Mayor"),AND(M27="Baja",Q27="Mayor"),AND(M27="Media",Q27="Mayor"),AND(M27="Alta",Q27="Moderado"),AND(M27="Alta",Q27="Mayor"),AND(M27="Muy Alta",Q27="Leve"),AND(M27="Muy Alta",Q27="Menor"),AND(M27="Muy Alta",Q27="Moderado"),AND(M27="Muy Alta",Q27="Mayor")),"Alto",IF(OR(AND(M27="Muy Baja",Q27="Catastrófico"),AND(M27="Baja",Q27="Catastrófico"),AND(M27="Media",Q27="Catastrófico"),AND(M27="Alta",Q27="Catastrófico"),AND(M27="Muy Alta",Q27="Catastrófico")),"Extremo",""))))</f>
        <v>Alto</v>
      </c>
      <c r="T27" s="233">
        <v>1</v>
      </c>
      <c r="U27" s="129" t="s">
        <v>292</v>
      </c>
      <c r="V27" s="234" t="str">
        <f t="shared" ref="V27:V28" si="31">IF(OR(W27="Preventivo",W27="Detectivo"),"Probabilidad",IF(W27="Correctivo","Impacto",""))</f>
        <v>Probabilidad</v>
      </c>
      <c r="W27" s="209" t="s">
        <v>12</v>
      </c>
      <c r="X27" s="209" t="s">
        <v>7</v>
      </c>
      <c r="Y27" s="210" t="str">
        <f t="shared" ref="Y27" si="32">IF(AND(W27="Preventivo",X27="Automático"),"50%",IF(AND(W27="Preventivo",X27="Manual"),"40%",IF(AND(W27="Detectivo",X27="Automático"),"40%",IF(AND(W27="Detectivo",X27="Manual"),"30%",IF(AND(W27="Correctivo",X27="Automático"),"35%",IF(AND(W27="Correctivo",X27="Manual"),"25%",""))))))</f>
        <v>40%</v>
      </c>
      <c r="Z27" s="211" t="s">
        <v>18</v>
      </c>
      <c r="AA27" s="212" t="s">
        <v>20</v>
      </c>
      <c r="AB27" s="213" t="s">
        <v>114</v>
      </c>
      <c r="AC27" s="126" t="s">
        <v>293</v>
      </c>
      <c r="AD27" s="200">
        <f>IFERROR(IF(V27="Probabilidad",(N27-(+N27*Y27)),IF(V27="Impacto",N27,"")),"")</f>
        <v>0.24</v>
      </c>
      <c r="AE27" s="201" t="str">
        <f>IFERROR(IF(AD27="","",IF(AD27&lt;=0.2,"Muy Baja",IF(AD27&lt;=0.4,"Baja",IF(AD27&lt;=0.6,"Media",IF(AD27&lt;=0.8,"Alta","Muy Alta"))))),"")</f>
        <v>Baja</v>
      </c>
      <c r="AF27" s="174">
        <f>+AD27</f>
        <v>0.24</v>
      </c>
      <c r="AG27" s="176" t="str">
        <f>IFERROR(IF(AH27="","",IF(AH27&lt;=0.2,"Leve",IF(AH27&lt;=0.4,"Menor",IF(AH27&lt;=0.6,"Moderado",IF(AH27&lt;=0.8,"Mayor","Catastrófico"))))),"")</f>
        <v>Mayor</v>
      </c>
      <c r="AH27" s="174">
        <f>IFERROR(IF(V27="Impacto",(R27-(+R27*Y27)),IF(V27="Probabilidad",R27,"")),"")</f>
        <v>0.8</v>
      </c>
      <c r="AI27" s="177" t="str">
        <f>IFERROR(IF(OR(AND(AE27="Muy Baja",AG27="Leve"),AND(AE27="Muy Baja",AG27="Menor"),AND(AE27="Baja",AG27="Leve")),"Bajo",IF(OR(AND(AE27="Muy baja",AG27="Moderado"),AND(AE27="Baja",AG27="Menor"),AND(AE27="Baja",AG27="Moderado"),AND(AE27="Media",AG27="Leve"),AND(AE27="Media",AG27="Menor"),AND(AE27="Media",AG27="Moderado"),AND(AE27="Alta",AG27="Leve"),AND(AE27="Alta",AG27="Menor")),"Moderado",IF(OR(AND(AE27="Muy Baja",AG27="Mayor"),AND(AE27="Baja",AG27="Mayor"),AND(AE27="Media",AG27="Mayor"),AND(AE27="Alta",AG27="Moderado"),AND(AE27="Alta",AG27="Mayor"),AND(AE27="Muy Alta",AG27="Leve"),AND(AE27="Muy Alta",AG27="Menor"),AND(AE27="Muy Alta",AG27="Moderado"),AND(AE27="Muy Alta",AG27="Mayor")),"Alto",IF(OR(AND(AE27="Muy Baja",AG27="Catastrófico"),AND(AE27="Baja",AG27="Catastrófico"),AND(AE27="Media",AG27="Catastrófico"),AND(AE27="Alta",AG27="Catastrófico"),AND(AE27="Muy Alta",AG27="Catastrófico")),"Extremo","")))),"")</f>
        <v>Alto</v>
      </c>
      <c r="AJ27" s="177" t="str">
        <f>$AI$27</f>
        <v>Alto</v>
      </c>
      <c r="AK27" s="154" t="s">
        <v>129</v>
      </c>
      <c r="AL27" s="147" t="s">
        <v>660</v>
      </c>
      <c r="AM27" s="240" t="s">
        <v>657</v>
      </c>
      <c r="AN27" s="241" t="s">
        <v>658</v>
      </c>
      <c r="AO27" s="240" t="s">
        <v>424</v>
      </c>
      <c r="AP27" s="147" t="s">
        <v>293</v>
      </c>
      <c r="AQ27" s="240" t="s">
        <v>38</v>
      </c>
    </row>
    <row r="28" spans="2:43" ht="145.5" customHeight="1" x14ac:dyDescent="0.2">
      <c r="B28" s="145" t="s">
        <v>746</v>
      </c>
      <c r="C28" s="148" t="s">
        <v>243</v>
      </c>
      <c r="D28" s="376">
        <v>13</v>
      </c>
      <c r="E28" s="140" t="s">
        <v>254</v>
      </c>
      <c r="F28" s="235" t="s">
        <v>265</v>
      </c>
      <c r="G28" s="145" t="s">
        <v>599</v>
      </c>
      <c r="H28" s="146" t="s">
        <v>586</v>
      </c>
      <c r="I28" s="146" t="s">
        <v>588</v>
      </c>
      <c r="J28" s="140" t="s">
        <v>123</v>
      </c>
      <c r="K28" s="146" t="s">
        <v>655</v>
      </c>
      <c r="L28" s="236">
        <v>12</v>
      </c>
      <c r="M28" s="237" t="str">
        <f>IF(L28&lt;=0,"",IF(L28&lt;=2,"Muy Baja",IF(L28&lt;=24,"Baja",IF(L28&lt;=500,"Media",IF(L28&lt;=5000,"Alta","Muy Alta")))))</f>
        <v>Baja</v>
      </c>
      <c r="N28" s="191">
        <f>IF(M28="","",IF(M28="Muy Baja",0.2,IF(M28="Baja",0.4,IF(M28="Media",0.6,IF(M28="Alta",0.8,IF(M28="Muy Alta",1,))))))</f>
        <v>0.4</v>
      </c>
      <c r="O28" s="238" t="s">
        <v>146</v>
      </c>
      <c r="P28" s="191" t="str">
        <f>IF(NOT(ISERROR(MATCH(O28,'[2]Tabla Impacto'!$B$221:$B$223,0))),'[2]Tabla Impacto'!$F$223&amp;"Por favor no seleccionar los criterios de impacto(Afectación Económica o presupuestal y Pérdida Reputacional)",O28)</f>
        <v xml:space="preserve">     El riesgo afecta la imagen de de la entidad con efecto publicitario sostenido a nivel de sector administrativo, nivel departamental o municipal</v>
      </c>
      <c r="Q28" s="192" t="str">
        <f>IF(OR(P28='Tabla Impacto'!$C$11,P28='Tabla Impacto'!$D$11),"Leve",IF(OR(P28='Tabla Impacto'!$C$12,P28='Tabla Impacto'!$D$12),"Menor",IF(OR(P28='Tabla Impacto'!$C$13,P28='Tabla Impacto'!$D$13),"Moderado",IF(OR(P28='Tabla Impacto'!$C$14,P28='Tabla Impacto'!$D$14),"Mayor",IF(OR(P28='Tabla Impacto'!$C$15,P28='Tabla Impacto'!$D$15),"Catastrófico","")))))</f>
        <v>Mayor</v>
      </c>
      <c r="R28" s="191">
        <f>IF(Q28="","",IF(Q28="Leve",0.2,IF(Q28="Menor",0.4,IF(Q28="Moderado",0.6,IF(Q28="Mayor",0.8,IF(Q28="Catastrófico",1,))))))</f>
        <v>0.8</v>
      </c>
      <c r="S28" s="239" t="str">
        <f>IF(OR(AND(M28="Muy Baja",Q28="Leve"),AND(M28="Muy Baja",Q28="Menor"),AND(M28="Baja",Q28="Leve")),"Bajo",IF(OR(AND(M28="Muy baja",Q28="Moderado"),AND(M28="Baja",Q28="Menor"),AND(M28="Baja",Q28="Moderado"),AND(M28="Media",Q28="Leve"),AND(M28="Media",Q28="Menor"),AND(M28="Media",Q28="Moderado"),AND(M28="Alta",Q28="Leve"),AND(M28="Alta",Q28="Menor")),"Moderado",IF(OR(AND(M28="Muy Baja",Q28="Mayor"),AND(M28="Baja",Q28="Mayor"),AND(M28="Media",Q28="Mayor"),AND(M28="Alta",Q28="Moderado"),AND(M28="Alta",Q28="Mayor"),AND(M28="Muy Alta",Q28="Leve"),AND(M28="Muy Alta",Q28="Menor"),AND(M28="Muy Alta",Q28="Moderado"),AND(M28="Muy Alta",Q28="Mayor")),"Alto",IF(OR(AND(M28="Muy Baja",Q28="Catastrófico"),AND(M28="Baja",Q28="Catastrófico"),AND(M28="Media",Q28="Catastrófico"),AND(M28="Alta",Q28="Catastrófico"),AND(M28="Muy Alta",Q28="Catastrófico")),"Extremo",""))))</f>
        <v>Alto</v>
      </c>
      <c r="T28" s="233">
        <v>1</v>
      </c>
      <c r="U28" s="129" t="s">
        <v>294</v>
      </c>
      <c r="V28" s="234" t="str">
        <f t="shared" si="31"/>
        <v>Probabilidad</v>
      </c>
      <c r="W28" s="209" t="s">
        <v>12</v>
      </c>
      <c r="X28" s="209" t="s">
        <v>7</v>
      </c>
      <c r="Y28" s="210" t="str">
        <f>IF(AND(W28="Preventivo",X28="Automático"),"50%",IF(AND(W28="Preventivo",X28="Manual"),"40%",IF(AND(W28="Detectivo",X28="Automático"),"40%",IF(AND(W28="Detectivo",X28="Manual"),"30%",IF(AND(W28="Correctivo",X28="Automático"),"35%",IF(AND(W28="Correctivo",X28="Manual"),"25%",""))))))</f>
        <v>40%</v>
      </c>
      <c r="Z28" s="211" t="s">
        <v>18</v>
      </c>
      <c r="AA28" s="212" t="s">
        <v>20</v>
      </c>
      <c r="AB28" s="213" t="s">
        <v>114</v>
      </c>
      <c r="AC28" s="126" t="s">
        <v>295</v>
      </c>
      <c r="AD28" s="200">
        <f>IFERROR(IF(V28="Probabilidad",(N28-(+N28*Y28)),IF(V28="Impacto",N28,"")),"")</f>
        <v>0.24</v>
      </c>
      <c r="AE28" s="201" t="str">
        <f>IFERROR(IF(AD28="","",IF(AD28&lt;=0.2,"Muy Baja",IF(AD28&lt;=0.4,"Baja",IF(AD28&lt;=0.6,"Media",IF(AD28&lt;=0.8,"Alta","Muy Alta"))))),"")</f>
        <v>Baja</v>
      </c>
      <c r="AF28" s="174">
        <f>+AD28</f>
        <v>0.24</v>
      </c>
      <c r="AG28" s="176" t="str">
        <f>IFERROR(IF(AH28="","",IF(AH28&lt;=0.2,"Leve",IF(AH28&lt;=0.4,"Menor",IF(AH28&lt;=0.6,"Moderado",IF(AH28&lt;=0.8,"Mayor","Catastrófico"))))),"")</f>
        <v>Mayor</v>
      </c>
      <c r="AH28" s="174">
        <f>IFERROR(IF(V28="Impacto",(R28-(+R28*Y28)),IF(V28="Probabilidad",R28,"")),"")</f>
        <v>0.8</v>
      </c>
      <c r="AI28" s="177" t="str">
        <f>IFERROR(IF(OR(AND(AE28="Muy Baja",AG28="Leve"),AND(AE28="Muy Baja",AG28="Menor"),AND(AE28="Baja",AG28="Leve")),"Bajo",IF(OR(AND(AE28="Muy baja",AG28="Moderado"),AND(AE28="Baja",AG28="Menor"),AND(AE28="Baja",AG28="Moderado"),AND(AE28="Media",AG28="Leve"),AND(AE28="Media",AG28="Menor"),AND(AE28="Media",AG28="Moderado"),AND(AE28="Alta",AG28="Leve"),AND(AE28="Alta",AG28="Menor")),"Moderado",IF(OR(AND(AE28="Muy Baja",AG28="Mayor"),AND(AE28="Baja",AG28="Mayor"),AND(AE28="Media",AG28="Mayor"),AND(AE28="Alta",AG28="Moderado"),AND(AE28="Alta",AG28="Mayor"),AND(AE28="Muy Alta",AG28="Leve"),AND(AE28="Muy Alta",AG28="Menor"),AND(AE28="Muy Alta",AG28="Moderado"),AND(AE28="Muy Alta",AG28="Mayor")),"Alto",IF(OR(AND(AE28="Muy Baja",AG28="Catastrófico"),AND(AE28="Baja",AG28="Catastrófico"),AND(AE28="Media",AG28="Catastrófico"),AND(AE28="Alta",AG28="Catastrófico"),AND(AE28="Muy Alta",AG28="Catastrófico")),"Extremo","")))),"")</f>
        <v>Alto</v>
      </c>
      <c r="AJ28" s="177" t="str">
        <f>$AI$28</f>
        <v>Alto</v>
      </c>
      <c r="AK28" s="154" t="s">
        <v>129</v>
      </c>
      <c r="AL28" s="241" t="s">
        <v>661</v>
      </c>
      <c r="AM28" s="240" t="s">
        <v>657</v>
      </c>
      <c r="AN28" s="241" t="s">
        <v>658</v>
      </c>
      <c r="AO28" s="240" t="s">
        <v>424</v>
      </c>
      <c r="AP28" s="145" t="s">
        <v>295</v>
      </c>
      <c r="AQ28" s="240" t="s">
        <v>38</v>
      </c>
    </row>
    <row r="29" spans="2:43" ht="114" customHeight="1" x14ac:dyDescent="0.2">
      <c r="B29" s="147" t="s">
        <v>730</v>
      </c>
      <c r="C29" s="145" t="s">
        <v>299</v>
      </c>
      <c r="D29" s="548">
        <v>14</v>
      </c>
      <c r="E29" s="559" t="s">
        <v>296</v>
      </c>
      <c r="F29" s="584" t="s">
        <v>300</v>
      </c>
      <c r="G29" s="550" t="s">
        <v>600</v>
      </c>
      <c r="H29" s="478" t="s">
        <v>586</v>
      </c>
      <c r="I29" s="478" t="s">
        <v>588</v>
      </c>
      <c r="J29" s="584" t="s">
        <v>123</v>
      </c>
      <c r="K29" s="478" t="s">
        <v>655</v>
      </c>
      <c r="L29" s="569">
        <f>365*90</f>
        <v>32850</v>
      </c>
      <c r="M29" s="468" t="str">
        <f>IF(L29&lt;=0,"",IF(L29&lt;=2,"Muy Baja",IF(L29&lt;=24,"Baja",IF(L29&lt;=500,"Media",IF(L29&lt;=5000,"Alta","Muy Alta")))))</f>
        <v>Muy Alta</v>
      </c>
      <c r="N29" s="463">
        <f>IF(M29="","",IF(M29="Muy Baja",0.2,IF(M29="Baja",0.4,IF(M29="Media",0.6,IF(M29="Alta",0.8,IF(M29="Muy Alta",1,))))))</f>
        <v>1</v>
      </c>
      <c r="O29" s="579" t="s">
        <v>145</v>
      </c>
      <c r="P29" s="566" t="str">
        <f>IF(NOT(ISERROR(MATCH(O29,'[3]Tabla Impacto'!$B$221:$B$223,0))),'[3]Tabla Impacto'!$F$223&amp;"Por favor no seleccionar los criterios de impacto(Afectación Económica o presupuestal y Pérdida Reputacional)",O29)</f>
        <v xml:space="preserve">     El riesgo afecta la imagen de la entidad con algunos usuarios de relevancia frente al logro de los objetivos</v>
      </c>
      <c r="Q29" s="462" t="str">
        <f>IF(OR(P29='Tabla Impacto'!$C$11,P29='Tabla Impacto'!$D$11),"Leve",IF(OR(P29='Tabla Impacto'!$C$12,P29='Tabla Impacto'!$D$12),"Menor",IF(OR(P29='Tabla Impacto'!$C$13,P29='Tabla Impacto'!$D$13),"Moderado",IF(OR(P29='Tabla Impacto'!$C$14,P29='Tabla Impacto'!$D$14),"Mayor",IF(OR(P29='Tabla Impacto'!$C$15,P29='Tabla Impacto'!$D$15),"Catastrófico","")))))</f>
        <v>Moderado</v>
      </c>
      <c r="R29" s="463">
        <f>IF(Q29="","",IF(Q29="Leve",0.2,IF(Q29="Menor",0.4,IF(Q29="Moderado",0.6,IF(Q29="Mayor",0.8,IF(Q29="Catastrófico",1,))))))</f>
        <v>0.6</v>
      </c>
      <c r="S29" s="465" t="str">
        <f>IF(OR(AND(M29="Muy Baja",Q29="Leve"),AND(M29="Muy Baja",Q29="Menor"),AND(M29="Baja",Q29="Leve")),"Bajo",IF(OR(AND(M29="Muy baja",Q29="Moderado"),AND(M29="Baja",Q29="Menor"),AND(M29="Baja",Q29="Moderado"),AND(M29="Media",Q29="Leve"),AND(M29="Media",Q29="Menor"),AND(M29="Media",Q29="Moderado"),AND(M29="Alta",Q29="Leve"),AND(M29="Alta",Q29="Menor")),"Moderado",IF(OR(AND(M29="Muy Baja",Q29="Mayor"),AND(M29="Baja",Q29="Mayor"),AND(M29="Media",Q29="Mayor"),AND(M29="Alta",Q29="Moderado"),AND(M29="Alta",Q29="Mayor"),AND(M29="Muy Alta",Q29="Leve"),AND(M29="Muy Alta",Q29="Menor"),AND(M29="Muy Alta",Q29="Moderado"),AND(M29="Muy Alta",Q29="Mayor")),"Alto",IF(OR(AND(M29="Muy Baja",Q29="Catastrófico"),AND(M29="Baja",Q29="Catastrófico"),AND(M29="Media",Q29="Catastrófico"),AND(M29="Alta",Q29="Catastrófico"),AND(M29="Muy Alta",Q29="Catastrófico")),"Extremo",""))))</f>
        <v>Alto</v>
      </c>
      <c r="T29" s="152">
        <v>1</v>
      </c>
      <c r="U29" s="126" t="s">
        <v>303</v>
      </c>
      <c r="V29" s="194" t="str">
        <f t="shared" ref="V29:V36" si="33">IF(OR(W29="Preventivo",W29="Detectivo"),"Probabilidad",IF(W29="Correctivo","Impacto",""))</f>
        <v>Probabilidad</v>
      </c>
      <c r="W29" s="195" t="s">
        <v>12</v>
      </c>
      <c r="X29" s="195" t="s">
        <v>7</v>
      </c>
      <c r="Y29" s="196" t="str">
        <f>IF(AND(W29="Preventivo",X29="Automático"),"50%",IF(AND(W29="Preventivo",X29="Manual"),"40%",IF(AND(W29="Detectivo",X29="Automático"),"40%",IF(AND(W29="Detectivo",X29="Manual"),"30%",IF(AND(W29="Correctivo",X29="Automático"),"35%",IF(AND(W29="Correctivo",X29="Manual"),"25%",""))))))</f>
        <v>40%</v>
      </c>
      <c r="Z29" s="197" t="s">
        <v>17</v>
      </c>
      <c r="AA29" s="198" t="s">
        <v>20</v>
      </c>
      <c r="AB29" s="199" t="s">
        <v>114</v>
      </c>
      <c r="AC29" s="126" t="s">
        <v>304</v>
      </c>
      <c r="AD29" s="200">
        <f>IFERROR(IF(V29="Probabilidad",(N29-(+N29*Y29)),IF(V29="Impacto",N29,"")),"")</f>
        <v>0.6</v>
      </c>
      <c r="AE29" s="206" t="str">
        <f>IFERROR(IF(AD29="","",IF(AD29&lt;=0.2,"Muy Baja",IF(AD29&lt;=0.4,"Baja",IF(AD29&lt;=0.6,"Media",IF(AD29&lt;=0.8,"Alta","Muy Alta"))))),"")</f>
        <v>Media</v>
      </c>
      <c r="AF29" s="196">
        <f>+AD29</f>
        <v>0.6</v>
      </c>
      <c r="AG29" s="207" t="str">
        <f>IFERROR(IF(AH29="","",IF(AH29&lt;=0.2,"Leve",IF(AH29&lt;=0.4,"Menor",IF(AH29&lt;=0.6,"Moderado",IF(AH29&lt;=0.8,"Mayor","Catastrófico"))))),"")</f>
        <v>Moderado</v>
      </c>
      <c r="AH29" s="196">
        <f>IFERROR(IF(V29="Impacto",(R29-(+R29*Y29)),IF(V29="Probabilidad",R29,"")),"")</f>
        <v>0.6</v>
      </c>
      <c r="AI29" s="202" t="str">
        <f>IFERROR(IF(OR(AND(AE29="Muy Baja",AG29="Leve"),AND(AE29="Muy Baja",AG29="Menor"),AND(AE29="Baja",AG29="Leve")),"Bajo",IF(OR(AND(AE29="Muy baja",AG29="Moderado"),AND(AE29="Baja",AG29="Menor"),AND(AE29="Baja",AG29="Moderado"),AND(AE29="Media",AG29="Leve"),AND(AE29="Media",AG29="Menor"),AND(AE29="Media",AG29="Moderado"),AND(AE29="Alta",AG29="Leve"),AND(AE29="Alta",AG29="Menor")),"Moderado",IF(OR(AND(AE29="Muy Baja",AG29="Mayor"),AND(AE29="Baja",AG29="Mayor"),AND(AE29="Media",AG29="Mayor"),AND(AE29="Alta",AG29="Moderado"),AND(AE29="Alta",AG29="Mayor"),AND(AE29="Muy Alta",AG29="Leve"),AND(AE29="Muy Alta",AG29="Menor"),AND(AE29="Muy Alta",AG29="Moderado"),AND(AE29="Muy Alta",AG29="Mayor")),"Alto",IF(OR(AND(AE29="Muy Baja",AG29="Catastrófico"),AND(AE29="Baja",AG29="Catastrófico"),AND(AE29="Media",AG29="Catastrófico"),AND(AE29="Alta",AG29="Catastrófico"),AND(AE29="Muy Alta",AG29="Catastrófico")),"Extremo","")))),"")</f>
        <v>Moderado</v>
      </c>
      <c r="AJ29" s="460" t="str">
        <f>IFERROR(IF(OR(AND(AE30="Muy Baja",AG30="Leve"),AND(AE30="Muy Baja",AG30="Menor"),AND(AE30="Baja",AG30="Leve")),"Bajo",IF(OR(AND(AE30="Muy baja",AG30="Moderado"),AND(AE30="Baja",AG30="Menor"),AND(AE30="Baja",AG30="Moderado"),AND(AE30="Media",AG30="Leve"),AND(AE30="Media",AG30="Menor"),AND(AE30="Media",AG30="Moderado"),AND(AE30="Alta",AG30="Leve"),AND(AE30="Alta",AG30="Menor")),"Moderado",IF(OR(AND(AE30="Muy Baja",AG30="Mayor"),AND(AE30="Baja",AG30="Mayor"),AND(AE30="Media",AG30="Mayor"),AND(AE30="Alta",AG30="Moderado"),AND(AE30="Alta",AG30="Mayor"),AND(AE30="Muy Alta",AG30="Leve"),AND(AE30="Muy Alta",AG30="Menor"),AND(AE30="Muy Alta",AG30="Moderado"),AND(AE30="Muy Alta",AG30="Mayor")),"Alto",IF(OR(AND(AE30="Muy Baja",AG30="Catastrófico"),AND(AE30="Baja",AG30="Catastrófico"),AND(AE30="Media",AG30="Catastrófico"),AND(AE30="Alta",AG30="Catastrófico"),AND(AE30="Muy Alta",AG30="Catastrófico")),"Extremo","")))),"")</f>
        <v>Moderado</v>
      </c>
      <c r="AK29" s="454" t="s">
        <v>30</v>
      </c>
      <c r="AL29" s="489"/>
      <c r="AM29" s="493"/>
      <c r="AN29" s="493"/>
      <c r="AO29" s="489"/>
      <c r="AP29" s="490"/>
      <c r="AQ29" s="183"/>
    </row>
    <row r="30" spans="2:43" ht="78.75" customHeight="1" x14ac:dyDescent="0.2">
      <c r="B30" s="147" t="s">
        <v>730</v>
      </c>
      <c r="C30" s="145" t="s">
        <v>299</v>
      </c>
      <c r="D30" s="548"/>
      <c r="E30" s="559"/>
      <c r="F30" s="584"/>
      <c r="G30" s="572"/>
      <c r="H30" s="551"/>
      <c r="I30" s="551"/>
      <c r="J30" s="489"/>
      <c r="K30" s="551"/>
      <c r="L30" s="490"/>
      <c r="M30" s="455"/>
      <c r="N30" s="469"/>
      <c r="O30" s="580"/>
      <c r="P30" s="477"/>
      <c r="Q30" s="455"/>
      <c r="R30" s="464"/>
      <c r="S30" s="465"/>
      <c r="T30" s="146">
        <v>2</v>
      </c>
      <c r="U30" s="126" t="s">
        <v>305</v>
      </c>
      <c r="V30" s="208" t="str">
        <f t="shared" si="33"/>
        <v>Probabilidad</v>
      </c>
      <c r="W30" s="209" t="s">
        <v>12</v>
      </c>
      <c r="X30" s="209" t="s">
        <v>7</v>
      </c>
      <c r="Y30" s="210" t="str">
        <f t="shared" ref="Y30" si="34">IF(AND(W30="Preventivo",X30="Automático"),"50%",IF(AND(W30="Preventivo",X30="Manual"),"40%",IF(AND(W30="Detectivo",X30="Automático"),"40%",IF(AND(W30="Detectivo",X30="Manual"),"30%",IF(AND(W30="Correctivo",X30="Automático"),"35%",IF(AND(W30="Correctivo",X30="Manual"),"25%",""))))))</f>
        <v>40%</v>
      </c>
      <c r="Z30" s="211" t="s">
        <v>17</v>
      </c>
      <c r="AA30" s="212" t="s">
        <v>20</v>
      </c>
      <c r="AB30" s="213" t="s">
        <v>114</v>
      </c>
      <c r="AC30" s="126" t="s">
        <v>306</v>
      </c>
      <c r="AD30" s="200">
        <f>IFERROR(IF(AND(V29="Probabilidad",V30="Probabilidad"),(AF29-(+AF29*Y30)),IF(V30="Probabilidad",(N29-(+N29*Y30)),IF(V30="Impacto",AF29,""))),"")</f>
        <v>0.36</v>
      </c>
      <c r="AE30" s="201" t="str">
        <f t="shared" ref="AE30" si="35">IFERROR(IF(AD30="","",IF(AD30&lt;=0.2,"Muy Baja",IF(AD30&lt;=0.4,"Baja",IF(AD30&lt;=0.6,"Media",IF(AD30&lt;=0.8,"Alta","Muy Alta"))))),"")</f>
        <v>Baja</v>
      </c>
      <c r="AF30" s="174">
        <f t="shared" ref="AF30" si="36">+AD30</f>
        <v>0.36</v>
      </c>
      <c r="AG30" s="176" t="str">
        <f t="shared" ref="AG30" si="37">IFERROR(IF(AH30="","",IF(AH30&lt;=0.2,"Leve",IF(AH30&lt;=0.4,"Menor",IF(AH30&lt;=0.6,"Moderado",IF(AH30&lt;=0.8,"Mayor","Catastrófico"))))),"")</f>
        <v>Moderado</v>
      </c>
      <c r="AH30" s="216">
        <f>IFERROR(IF(AND(V29="Impacto",V30="Impacto"),(AH29-(+AH29*Y30)),IF(V30="Impacto",($M$10-(+$M$10*Y30)),IF(V30="Probabilidad",AH29,""))),"")</f>
        <v>0.6</v>
      </c>
      <c r="AI30" s="177" t="str">
        <f t="shared" ref="AI30" si="38">IFERROR(IF(OR(AND(AE30="Muy Baja",AG30="Leve"),AND(AE30="Muy Baja",AG30="Menor"),AND(AE30="Baja",AG30="Leve")),"Bajo",IF(OR(AND(AE30="Muy baja",AG30="Moderado"),AND(AE30="Baja",AG30="Menor"),AND(AE30="Baja",AG30="Moderado"),AND(AE30="Media",AG30="Leve"),AND(AE30="Media",AG30="Menor"),AND(AE30="Media",AG30="Moderado"),AND(AE30="Alta",AG30="Leve"),AND(AE30="Alta",AG30="Menor")),"Moderado",IF(OR(AND(AE30="Muy Baja",AG30="Mayor"),AND(AE30="Baja",AG30="Mayor"),AND(AE30="Media",AG30="Mayor"),AND(AE30="Alta",AG30="Moderado"),AND(AE30="Alta",AG30="Mayor"),AND(AE30="Muy Alta",AG30="Leve"),AND(AE30="Muy Alta",AG30="Menor"),AND(AE30="Muy Alta",AG30="Moderado"),AND(AE30="Muy Alta",AG30="Mayor")),"Alto",IF(OR(AND(AE30="Muy Baja",AG30="Catastrófico"),AND(AE30="Baja",AG30="Catastrófico"),AND(AE30="Media",AG30="Catastrófico"),AND(AE30="Alta",AG30="Catastrófico"),AND(AE30="Muy Alta",AG30="Catastrófico")),"Extremo","")))),"")</f>
        <v>Moderado</v>
      </c>
      <c r="AJ30" s="461"/>
      <c r="AK30" s="454"/>
      <c r="AL30" s="489"/>
      <c r="AM30" s="493"/>
      <c r="AN30" s="493"/>
      <c r="AO30" s="489"/>
      <c r="AP30" s="490"/>
      <c r="AQ30" s="183"/>
    </row>
    <row r="31" spans="2:43" ht="108.75" customHeight="1" x14ac:dyDescent="0.2">
      <c r="B31" s="147" t="s">
        <v>730</v>
      </c>
      <c r="C31" s="145" t="s">
        <v>299</v>
      </c>
      <c r="D31" s="376">
        <v>15</v>
      </c>
      <c r="E31" s="128" t="s">
        <v>297</v>
      </c>
      <c r="F31" s="242" t="s">
        <v>301</v>
      </c>
      <c r="G31" s="145" t="s">
        <v>601</v>
      </c>
      <c r="H31" s="152" t="s">
        <v>586</v>
      </c>
      <c r="I31" s="152" t="s">
        <v>588</v>
      </c>
      <c r="J31" s="250" t="s">
        <v>123</v>
      </c>
      <c r="K31" s="152" t="s">
        <v>655</v>
      </c>
      <c r="L31" s="187">
        <v>2</v>
      </c>
      <c r="M31" s="317" t="str">
        <f t="shared" ref="M31:M44" si="39">IF(L31&lt;=0,"",IF(L31&lt;=2,"Muy Baja",IF(L31&lt;=24,"Baja",IF(L31&lt;=500,"Media",IF(L31&lt;=5000,"Alta","Muy Alta")))))</f>
        <v>Muy Baja</v>
      </c>
      <c r="N31" s="189">
        <f t="shared" ref="N31:N44" si="40">IF(M31="","",IF(M31="Muy Baja",0.2,IF(M31="Baja",0.4,IF(M31="Media",0.6,IF(M31="Alta",0.8,IF(M31="Muy Alta",1,))))))</f>
        <v>0.2</v>
      </c>
      <c r="O31" s="245" t="s">
        <v>145</v>
      </c>
      <c r="P31" s="191" t="str">
        <f>IF(NOT(ISERROR(MATCH(O31,'[3]Tabla Impacto'!$B$221:$B$223,0))),'[3]Tabla Impacto'!$F$223&amp;"Por favor no seleccionar los criterios de impacto(Afectación Económica o presupuestal y Pérdida Reputacional)",O31)</f>
        <v xml:space="preserve">     El riesgo afecta la imagen de la entidad con algunos usuarios de relevancia frente al logro de los objetivos</v>
      </c>
      <c r="Q31" s="192" t="str">
        <f>IF(OR(P31='Tabla Impacto'!$C$11,P31='Tabla Impacto'!$D$11),"Leve",IF(OR(P31='Tabla Impacto'!$C$12,P31='Tabla Impacto'!$D$12),"Menor",IF(OR(P31='Tabla Impacto'!$C$13,P31='Tabla Impacto'!$D$13),"Moderado",IF(OR(P31='Tabla Impacto'!$C$14,P31='Tabla Impacto'!$D$14),"Mayor",IF(OR(P31='Tabla Impacto'!$C$15,P31='Tabla Impacto'!$D$15),"Catastrófico","")))))</f>
        <v>Moderado</v>
      </c>
      <c r="R31" s="244">
        <f t="shared" ref="R31:R44" si="41">IF(Q31="","",IF(Q31="Leve",0.2,IF(Q31="Menor",0.4,IF(Q31="Moderado",0.6,IF(Q31="Mayor",0.8,IF(Q31="Catastrófico",1,))))))</f>
        <v>0.6</v>
      </c>
      <c r="S31" s="246" t="str">
        <f t="shared" ref="S31:S44" si="42">IF(OR(AND(M31="Muy Baja",Q31="Leve"),AND(M31="Muy Baja",Q31="Menor"),AND(M31="Baja",Q31="Leve")),"Bajo",IF(OR(AND(M31="Muy baja",Q31="Moderado"),AND(M31="Baja",Q31="Menor"),AND(M31="Baja",Q31="Moderado"),AND(M31="Media",Q31="Leve"),AND(M31="Media",Q31="Menor"),AND(M31="Media",Q31="Moderado"),AND(M31="Alta",Q31="Leve"),AND(M31="Alta",Q31="Menor")),"Moderado",IF(OR(AND(M31="Muy Baja",Q31="Mayor"),AND(M31="Baja",Q31="Mayor"),AND(M31="Media",Q31="Mayor"),AND(M31="Alta",Q31="Moderado"),AND(M31="Alta",Q31="Mayor"),AND(M31="Muy Alta",Q31="Leve"),AND(M31="Muy Alta",Q31="Menor"),AND(M31="Muy Alta",Q31="Moderado"),AND(M31="Muy Alta",Q31="Mayor")),"Alto",IF(OR(AND(M31="Muy Baja",Q31="Catastrófico"),AND(M31="Baja",Q31="Catastrófico"),AND(M31="Media",Q31="Catastrófico"),AND(M31="Alta",Q31="Catastrófico"),AND(M31="Muy Alta",Q31="Catastrófico")),"Extremo",""))))</f>
        <v>Moderado</v>
      </c>
      <c r="T31" s="146">
        <v>1</v>
      </c>
      <c r="U31" s="172" t="s">
        <v>307</v>
      </c>
      <c r="V31" s="208" t="str">
        <f t="shared" si="33"/>
        <v>Probabilidad</v>
      </c>
      <c r="W31" s="209" t="s">
        <v>12</v>
      </c>
      <c r="X31" s="209" t="s">
        <v>7</v>
      </c>
      <c r="Y31" s="210" t="str">
        <f t="shared" ref="Y31:Y39" si="43">IF(AND(W31="Preventivo",X31="Automático"),"50%",IF(AND(W31="Preventivo",X31="Manual"),"40%",IF(AND(W31="Detectivo",X31="Automático"),"40%",IF(AND(W31="Detectivo",X31="Manual"),"30%",IF(AND(W31="Correctivo",X31="Automático"),"35%",IF(AND(W31="Correctivo",X31="Manual"),"25%",""))))))</f>
        <v>40%</v>
      </c>
      <c r="Z31" s="211" t="s">
        <v>17</v>
      </c>
      <c r="AA31" s="212" t="s">
        <v>20</v>
      </c>
      <c r="AB31" s="213" t="s">
        <v>114</v>
      </c>
      <c r="AC31" s="126" t="s">
        <v>308</v>
      </c>
      <c r="AD31" s="200">
        <f t="shared" ref="AD31:AD44" si="44">IFERROR(IF(V31="Probabilidad",(N31-(+N31*Y31)),IF(V31="Impacto",N31,"")),"")</f>
        <v>0.12</v>
      </c>
      <c r="AE31" s="201" t="str">
        <f t="shared" ref="AE31:AE44" si="45">IFERROR(IF(AD31="","",IF(AD31&lt;=0.2,"Muy Baja",IF(AD31&lt;=0.4,"Baja",IF(AD31&lt;=0.6,"Media",IF(AD31&lt;=0.8,"Alta","Muy Alta"))))),"")</f>
        <v>Muy Baja</v>
      </c>
      <c r="AF31" s="174">
        <f t="shared" ref="AF31:AF44" si="46">+AD31</f>
        <v>0.12</v>
      </c>
      <c r="AG31" s="176" t="str">
        <f t="shared" ref="AG31:AG44" si="47">IFERROR(IF(AH31="","",IF(AH31&lt;=0.2,"Leve",IF(AH31&lt;=0.4,"Menor",IF(AH31&lt;=0.6,"Moderado",IF(AH31&lt;=0.8,"Mayor","Catastrófico"))))),"")</f>
        <v>Moderado</v>
      </c>
      <c r="AH31" s="174">
        <f t="shared" ref="AH31:AH44" si="48">IFERROR(IF(V31="Impacto",(R31-(+R31*Y31)),IF(V31="Probabilidad",R31,"")),"")</f>
        <v>0.6</v>
      </c>
      <c r="AI31" s="177" t="str">
        <f t="shared" ref="AI31:AI44" si="49">IFERROR(IF(OR(AND(AE31="Muy Baja",AG31="Leve"),AND(AE31="Muy Baja",AG31="Menor"),AND(AE31="Baja",AG31="Leve")),"Bajo",IF(OR(AND(AE31="Muy baja",AG31="Moderado"),AND(AE31="Baja",AG31="Menor"),AND(AE31="Baja",AG31="Moderado"),AND(AE31="Media",AG31="Leve"),AND(AE31="Media",AG31="Menor"),AND(AE31="Media",AG31="Moderado"),AND(AE31="Alta",AG31="Leve"),AND(AE31="Alta",AG31="Menor")),"Moderado",IF(OR(AND(AE31="Muy Baja",AG31="Mayor"),AND(AE31="Baja",AG31="Mayor"),AND(AE31="Media",AG31="Mayor"),AND(AE31="Alta",AG31="Moderado"),AND(AE31="Alta",AG31="Mayor"),AND(AE31="Muy Alta",AG31="Leve"),AND(AE31="Muy Alta",AG31="Menor"),AND(AE31="Muy Alta",AG31="Moderado"),AND(AE31="Muy Alta",AG31="Mayor")),"Alto",IF(OR(AND(AE31="Muy Baja",AG31="Catastrófico"),AND(AE31="Baja",AG31="Catastrófico"),AND(AE31="Media",AG31="Catastrófico"),AND(AE31="Alta",AG31="Catastrófico"),AND(AE31="Muy Alta",AG31="Catastrófico")),"Extremo","")))),"")</f>
        <v>Moderado</v>
      </c>
      <c r="AJ31" s="177" t="str">
        <f>$AI$31</f>
        <v>Moderado</v>
      </c>
      <c r="AK31" s="153" t="s">
        <v>30</v>
      </c>
      <c r="AL31" s="148"/>
      <c r="AM31" s="178"/>
      <c r="AN31" s="178"/>
      <c r="AO31" s="148"/>
      <c r="AP31" s="179"/>
      <c r="AQ31" s="183"/>
    </row>
    <row r="32" spans="2:43" ht="101.25" customHeight="1" x14ac:dyDescent="0.2">
      <c r="B32" s="147" t="s">
        <v>730</v>
      </c>
      <c r="C32" s="145" t="s">
        <v>299</v>
      </c>
      <c r="D32" s="376">
        <v>16</v>
      </c>
      <c r="E32" s="140" t="s">
        <v>298</v>
      </c>
      <c r="F32" s="247" t="s">
        <v>302</v>
      </c>
      <c r="G32" s="145" t="s">
        <v>602</v>
      </c>
      <c r="H32" s="146" t="s">
        <v>586</v>
      </c>
      <c r="I32" s="146" t="s">
        <v>588</v>
      </c>
      <c r="J32" s="247" t="s">
        <v>123</v>
      </c>
      <c r="K32" s="146" t="s">
        <v>655</v>
      </c>
      <c r="L32" s="248">
        <v>12</v>
      </c>
      <c r="M32" s="188" t="str">
        <f t="shared" si="39"/>
        <v>Baja</v>
      </c>
      <c r="N32" s="249">
        <f t="shared" si="40"/>
        <v>0.4</v>
      </c>
      <c r="O32" s="238" t="s">
        <v>146</v>
      </c>
      <c r="P32" s="191" t="str">
        <f>IF(NOT(ISERROR(MATCH(O32,'[3]Tabla Impacto'!$B$221:$B$223,0))),'[3]Tabla Impacto'!$F$223&amp;"Por favor no seleccionar los criterios de impacto(Afectación Económica o presupuestal y Pérdida Reputacional)",O32)</f>
        <v xml:space="preserve">     El riesgo afecta la imagen de de la entidad con efecto publicitario sostenido a nivel de sector administrativo, nivel departamental o municipal</v>
      </c>
      <c r="Q32" s="192" t="str">
        <f>IF(OR(P32='Tabla Impacto'!$C$11,P32='Tabla Impacto'!$D$11),"Leve",IF(OR(P32='Tabla Impacto'!$C$12,P32='Tabla Impacto'!$D$12),"Menor",IF(OR(P32='Tabla Impacto'!$C$13,P32='Tabla Impacto'!$D$13),"Moderado",IF(OR(P32='Tabla Impacto'!$C$14,P32='Tabla Impacto'!$D$14),"Mayor",IF(OR(P32='Tabla Impacto'!$C$15,P32='Tabla Impacto'!$D$15),"Catastrófico","")))))</f>
        <v>Mayor</v>
      </c>
      <c r="R32" s="191">
        <f t="shared" si="41"/>
        <v>0.8</v>
      </c>
      <c r="S32" s="239" t="str">
        <f t="shared" si="42"/>
        <v>Alto</v>
      </c>
      <c r="T32" s="233">
        <v>1</v>
      </c>
      <c r="U32" s="129" t="s">
        <v>309</v>
      </c>
      <c r="V32" s="234" t="str">
        <f t="shared" si="33"/>
        <v>Probabilidad</v>
      </c>
      <c r="W32" s="209" t="s">
        <v>12</v>
      </c>
      <c r="X32" s="209" t="s">
        <v>7</v>
      </c>
      <c r="Y32" s="210" t="str">
        <f t="shared" si="43"/>
        <v>40%</v>
      </c>
      <c r="Z32" s="211" t="s">
        <v>17</v>
      </c>
      <c r="AA32" s="212" t="s">
        <v>20</v>
      </c>
      <c r="AB32" s="213" t="s">
        <v>114</v>
      </c>
      <c r="AC32" s="126" t="s">
        <v>310</v>
      </c>
      <c r="AD32" s="200">
        <f t="shared" si="44"/>
        <v>0.24</v>
      </c>
      <c r="AE32" s="201" t="str">
        <f t="shared" si="45"/>
        <v>Baja</v>
      </c>
      <c r="AF32" s="174">
        <f t="shared" si="46"/>
        <v>0.24</v>
      </c>
      <c r="AG32" s="176" t="str">
        <f t="shared" si="47"/>
        <v>Mayor</v>
      </c>
      <c r="AH32" s="174">
        <f t="shared" si="48"/>
        <v>0.8</v>
      </c>
      <c r="AI32" s="177" t="str">
        <f t="shared" si="49"/>
        <v>Alto</v>
      </c>
      <c r="AJ32" s="177" t="str">
        <f>$AI$32</f>
        <v>Alto</v>
      </c>
      <c r="AK32" s="153" t="s">
        <v>129</v>
      </c>
      <c r="AL32" s="148" t="s">
        <v>311</v>
      </c>
      <c r="AM32" s="144" t="s">
        <v>312</v>
      </c>
      <c r="AN32" s="241" t="s">
        <v>658</v>
      </c>
      <c r="AO32" s="240" t="s">
        <v>424</v>
      </c>
      <c r="AP32" s="148" t="s">
        <v>313</v>
      </c>
      <c r="AQ32" s="179" t="s">
        <v>38</v>
      </c>
    </row>
    <row r="33" spans="2:43" ht="180" customHeight="1" x14ac:dyDescent="0.2">
      <c r="B33" s="156" t="s">
        <v>740</v>
      </c>
      <c r="C33" s="145" t="s">
        <v>314</v>
      </c>
      <c r="D33" s="376">
        <v>17</v>
      </c>
      <c r="E33" s="141" t="s">
        <v>846</v>
      </c>
      <c r="F33" s="242" t="s">
        <v>316</v>
      </c>
      <c r="G33" s="145" t="s">
        <v>603</v>
      </c>
      <c r="H33" s="146" t="s">
        <v>586</v>
      </c>
      <c r="I33" s="146" t="s">
        <v>588</v>
      </c>
      <c r="J33" s="250" t="s">
        <v>123</v>
      </c>
      <c r="K33" s="146" t="s">
        <v>655</v>
      </c>
      <c r="L33" s="187">
        <f>800*2</f>
        <v>1600</v>
      </c>
      <c r="M33" s="188" t="str">
        <f t="shared" si="39"/>
        <v>Alta</v>
      </c>
      <c r="N33" s="189">
        <f t="shared" si="40"/>
        <v>0.8</v>
      </c>
      <c r="O33" s="190" t="s">
        <v>147</v>
      </c>
      <c r="P33" s="191" t="str">
        <f>IF(NOT(ISERROR(MATCH(O33,'[4]Tabla Impacto'!$B$221:$B$223,0))),'[4]Tabla Impacto'!$F$223&amp;"Por favor no seleccionar los criterios de impacto(Afectación Económica o presupuestal y Pérdida Reputacional)",O33)</f>
        <v xml:space="preserve">     El riesgo afecta la imagen de la entidad a nivel nacional, con efecto publicitarios sostenible a nivel país</v>
      </c>
      <c r="Q33" s="192" t="str">
        <f>IF(OR(P33='Tabla Impacto'!$C$11,P33='Tabla Impacto'!$D$11),"Leve",IF(OR(P33='Tabla Impacto'!$C$12,P33='Tabla Impacto'!$D$12),"Menor",IF(OR(P33='Tabla Impacto'!$C$13,P33='Tabla Impacto'!$D$13),"Moderado",IF(OR(P33='Tabla Impacto'!$C$14,P33='Tabla Impacto'!$D$14),"Mayor",IF(OR(P33='Tabla Impacto'!$C$15,P33='Tabla Impacto'!$D$15),"Catastrófico","")))))</f>
        <v>Catastrófico</v>
      </c>
      <c r="R33" s="189">
        <f t="shared" si="41"/>
        <v>1</v>
      </c>
      <c r="S33" s="193" t="str">
        <f t="shared" si="42"/>
        <v>Extremo</v>
      </c>
      <c r="T33" s="152">
        <v>1</v>
      </c>
      <c r="U33" s="126" t="s">
        <v>682</v>
      </c>
      <c r="V33" s="194" t="str">
        <f t="shared" si="33"/>
        <v>Probabilidad</v>
      </c>
      <c r="W33" s="195" t="s">
        <v>12</v>
      </c>
      <c r="X33" s="195" t="s">
        <v>7</v>
      </c>
      <c r="Y33" s="196" t="str">
        <f t="shared" si="43"/>
        <v>40%</v>
      </c>
      <c r="Z33" s="197" t="s">
        <v>17</v>
      </c>
      <c r="AA33" s="198" t="s">
        <v>20</v>
      </c>
      <c r="AB33" s="199" t="s">
        <v>114</v>
      </c>
      <c r="AC33" s="126" t="s">
        <v>319</v>
      </c>
      <c r="AD33" s="200">
        <f t="shared" si="44"/>
        <v>0.48</v>
      </c>
      <c r="AE33" s="206" t="str">
        <f t="shared" si="45"/>
        <v>Media</v>
      </c>
      <c r="AF33" s="196">
        <f t="shared" si="46"/>
        <v>0.48</v>
      </c>
      <c r="AG33" s="207" t="str">
        <f t="shared" si="47"/>
        <v>Catastrófico</v>
      </c>
      <c r="AH33" s="196">
        <f t="shared" si="48"/>
        <v>1</v>
      </c>
      <c r="AI33" s="202" t="str">
        <f t="shared" si="49"/>
        <v>Extremo</v>
      </c>
      <c r="AJ33" s="202" t="str">
        <f>$AI$33</f>
        <v>Extremo</v>
      </c>
      <c r="AK33" s="153" t="s">
        <v>129</v>
      </c>
      <c r="AL33" s="145" t="s">
        <v>680</v>
      </c>
      <c r="AM33" s="145" t="s">
        <v>662</v>
      </c>
      <c r="AN33" s="241" t="s">
        <v>658</v>
      </c>
      <c r="AO33" s="240" t="s">
        <v>424</v>
      </c>
      <c r="AP33" s="145" t="s">
        <v>663</v>
      </c>
      <c r="AQ33" s="179" t="s">
        <v>38</v>
      </c>
    </row>
    <row r="34" spans="2:43" ht="114.75" x14ac:dyDescent="0.2">
      <c r="B34" s="156" t="s">
        <v>740</v>
      </c>
      <c r="C34" s="145" t="s">
        <v>314</v>
      </c>
      <c r="D34" s="376">
        <v>18</v>
      </c>
      <c r="E34" s="128" t="s">
        <v>315</v>
      </c>
      <c r="F34" s="242" t="s">
        <v>681</v>
      </c>
      <c r="G34" s="145" t="s">
        <v>604</v>
      </c>
      <c r="H34" s="146" t="s">
        <v>586</v>
      </c>
      <c r="I34" s="146" t="s">
        <v>588</v>
      </c>
      <c r="J34" s="242" t="s">
        <v>118</v>
      </c>
      <c r="K34" s="146" t="s">
        <v>655</v>
      </c>
      <c r="L34" s="243">
        <f>52*5</f>
        <v>260</v>
      </c>
      <c r="M34" s="188" t="str">
        <f t="shared" si="39"/>
        <v>Media</v>
      </c>
      <c r="N34" s="244">
        <f t="shared" si="40"/>
        <v>0.6</v>
      </c>
      <c r="O34" s="251" t="s">
        <v>146</v>
      </c>
      <c r="P34" s="191" t="str">
        <f>IF(NOT(ISERROR(MATCH(O34,'[4]Tabla Impacto'!$B$221:$B$223,0))),'[4]Tabla Impacto'!$F$223&amp;"Por favor no seleccionar los criterios de impacto(Afectación Económica o presupuestal y Pérdida Reputacional)",O34)</f>
        <v xml:space="preserve">     El riesgo afecta la imagen de de la entidad con efecto publicitario sostenido a nivel de sector administrativo, nivel departamental o municipal</v>
      </c>
      <c r="Q34" s="192" t="str">
        <f>IF(OR(P34='Tabla Impacto'!$C$11,P34='Tabla Impacto'!$D$11),"Leve",IF(OR(P34='Tabla Impacto'!$C$12,P34='Tabla Impacto'!$D$12),"Menor",IF(OR(P34='Tabla Impacto'!$C$13,P34='Tabla Impacto'!$D$13),"Moderado",IF(OR(P34='Tabla Impacto'!$C$14,P34='Tabla Impacto'!$D$14),"Mayor",IF(OR(P34='Tabla Impacto'!$C$15,P34='Tabla Impacto'!$D$15),"Catastrófico","")))))</f>
        <v>Mayor</v>
      </c>
      <c r="R34" s="244">
        <f t="shared" si="41"/>
        <v>0.8</v>
      </c>
      <c r="S34" s="246" t="str">
        <f t="shared" si="42"/>
        <v>Alto</v>
      </c>
      <c r="T34" s="146">
        <v>1</v>
      </c>
      <c r="U34" s="126" t="s">
        <v>683</v>
      </c>
      <c r="V34" s="208" t="str">
        <f t="shared" si="33"/>
        <v>Probabilidad</v>
      </c>
      <c r="W34" s="209" t="s">
        <v>12</v>
      </c>
      <c r="X34" s="209" t="s">
        <v>7</v>
      </c>
      <c r="Y34" s="210" t="str">
        <f t="shared" si="43"/>
        <v>40%</v>
      </c>
      <c r="Z34" s="211" t="s">
        <v>17</v>
      </c>
      <c r="AA34" s="212" t="s">
        <v>20</v>
      </c>
      <c r="AB34" s="213" t="s">
        <v>114</v>
      </c>
      <c r="AC34" s="126" t="s">
        <v>320</v>
      </c>
      <c r="AD34" s="200">
        <f t="shared" si="44"/>
        <v>0.36</v>
      </c>
      <c r="AE34" s="201" t="str">
        <f t="shared" si="45"/>
        <v>Baja</v>
      </c>
      <c r="AF34" s="174">
        <f t="shared" si="46"/>
        <v>0.36</v>
      </c>
      <c r="AG34" s="176" t="str">
        <f t="shared" si="47"/>
        <v>Mayor</v>
      </c>
      <c r="AH34" s="174">
        <f t="shared" si="48"/>
        <v>0.8</v>
      </c>
      <c r="AI34" s="177" t="str">
        <f t="shared" si="49"/>
        <v>Alto</v>
      </c>
      <c r="AJ34" s="177" t="str">
        <f>$AI$34</f>
        <v>Alto</v>
      </c>
      <c r="AK34" s="153" t="s">
        <v>129</v>
      </c>
      <c r="AL34" s="145" t="s">
        <v>664</v>
      </c>
      <c r="AM34" s="145" t="s">
        <v>662</v>
      </c>
      <c r="AN34" s="241" t="s">
        <v>658</v>
      </c>
      <c r="AO34" s="240" t="s">
        <v>424</v>
      </c>
      <c r="AP34" s="126" t="s">
        <v>320</v>
      </c>
      <c r="AQ34" s="179" t="s">
        <v>38</v>
      </c>
    </row>
    <row r="35" spans="2:43" ht="151.5" customHeight="1" x14ac:dyDescent="0.2">
      <c r="B35" s="156" t="s">
        <v>740</v>
      </c>
      <c r="C35" s="145" t="s">
        <v>314</v>
      </c>
      <c r="D35" s="376">
        <v>19</v>
      </c>
      <c r="E35" s="140" t="s">
        <v>847</v>
      </c>
      <c r="F35" s="252" t="s">
        <v>317</v>
      </c>
      <c r="G35" s="145" t="s">
        <v>605</v>
      </c>
      <c r="H35" s="146" t="s">
        <v>586</v>
      </c>
      <c r="I35" s="146" t="s">
        <v>588</v>
      </c>
      <c r="J35" s="247" t="s">
        <v>118</v>
      </c>
      <c r="K35" s="146" t="s">
        <v>655</v>
      </c>
      <c r="L35" s="248">
        <v>550</v>
      </c>
      <c r="M35" s="188" t="str">
        <f t="shared" si="39"/>
        <v>Alta</v>
      </c>
      <c r="N35" s="249">
        <f t="shared" si="40"/>
        <v>0.8</v>
      </c>
      <c r="O35" s="238" t="s">
        <v>146</v>
      </c>
      <c r="P35" s="191" t="str">
        <f>IF(NOT(ISERROR(MATCH(O35,'[4]Tabla Impacto'!$B$221:$B$223,0))),'[4]Tabla Impacto'!$F$223&amp;"Por favor no seleccionar los criterios de impacto(Afectación Económica o presupuestal y Pérdida Reputacional)",O35)</f>
        <v xml:space="preserve">     El riesgo afecta la imagen de de la entidad con efecto publicitario sostenido a nivel de sector administrativo, nivel departamental o municipal</v>
      </c>
      <c r="Q35" s="192" t="str">
        <f>IF(OR(P35='Tabla Impacto'!$C$11,P35='Tabla Impacto'!$D$11),"Leve",IF(OR(P35='Tabla Impacto'!$C$12,P35='Tabla Impacto'!$D$12),"Menor",IF(OR(P35='Tabla Impacto'!$C$13,P35='Tabla Impacto'!$D$13),"Moderado",IF(OR(P35='Tabla Impacto'!$C$14,P35='Tabla Impacto'!$D$14),"Mayor",IF(OR(P35='Tabla Impacto'!$C$15,P35='Tabla Impacto'!$D$15),"Catastrófico","")))))</f>
        <v>Mayor</v>
      </c>
      <c r="R35" s="191">
        <f t="shared" si="41"/>
        <v>0.8</v>
      </c>
      <c r="S35" s="239" t="str">
        <f t="shared" si="42"/>
        <v>Alto</v>
      </c>
      <c r="T35" s="233">
        <v>1</v>
      </c>
      <c r="U35" s="129" t="s">
        <v>321</v>
      </c>
      <c r="V35" s="234" t="str">
        <f t="shared" si="33"/>
        <v>Probabilidad</v>
      </c>
      <c r="W35" s="209" t="s">
        <v>12</v>
      </c>
      <c r="X35" s="209" t="s">
        <v>7</v>
      </c>
      <c r="Y35" s="210" t="str">
        <f t="shared" si="43"/>
        <v>40%</v>
      </c>
      <c r="Z35" s="211" t="s">
        <v>17</v>
      </c>
      <c r="AA35" s="212" t="s">
        <v>20</v>
      </c>
      <c r="AB35" s="213" t="s">
        <v>114</v>
      </c>
      <c r="AC35" s="126" t="s">
        <v>322</v>
      </c>
      <c r="AD35" s="200">
        <f t="shared" si="44"/>
        <v>0.48</v>
      </c>
      <c r="AE35" s="201" t="str">
        <f t="shared" si="45"/>
        <v>Media</v>
      </c>
      <c r="AF35" s="174">
        <f t="shared" si="46"/>
        <v>0.48</v>
      </c>
      <c r="AG35" s="176" t="str">
        <f t="shared" si="47"/>
        <v>Mayor</v>
      </c>
      <c r="AH35" s="174">
        <f t="shared" si="48"/>
        <v>0.8</v>
      </c>
      <c r="AI35" s="177" t="str">
        <f t="shared" si="49"/>
        <v>Alto</v>
      </c>
      <c r="AJ35" s="177" t="str">
        <f>$AI$35</f>
        <v>Alto</v>
      </c>
      <c r="AK35" s="153" t="s">
        <v>129</v>
      </c>
      <c r="AL35" s="145" t="s">
        <v>684</v>
      </c>
      <c r="AM35" s="145" t="s">
        <v>665</v>
      </c>
      <c r="AN35" s="241" t="s">
        <v>658</v>
      </c>
      <c r="AO35" s="240" t="s">
        <v>424</v>
      </c>
      <c r="AP35" s="126" t="s">
        <v>322</v>
      </c>
      <c r="AQ35" s="179" t="s">
        <v>38</v>
      </c>
    </row>
    <row r="36" spans="2:43" ht="122.25" customHeight="1" x14ac:dyDescent="0.2">
      <c r="B36" s="156" t="s">
        <v>740</v>
      </c>
      <c r="C36" s="145" t="s">
        <v>314</v>
      </c>
      <c r="D36" s="376">
        <v>20</v>
      </c>
      <c r="E36" s="140" t="s">
        <v>848</v>
      </c>
      <c r="F36" s="252" t="s">
        <v>318</v>
      </c>
      <c r="G36" s="149" t="s">
        <v>606</v>
      </c>
      <c r="H36" s="150" t="s">
        <v>586</v>
      </c>
      <c r="I36" s="150" t="s">
        <v>588</v>
      </c>
      <c r="J36" s="247" t="s">
        <v>118</v>
      </c>
      <c r="K36" s="146" t="s">
        <v>655</v>
      </c>
      <c r="L36" s="236">
        <v>550</v>
      </c>
      <c r="M36" s="253" t="str">
        <f t="shared" si="39"/>
        <v>Alta</v>
      </c>
      <c r="N36" s="191">
        <f t="shared" si="40"/>
        <v>0.8</v>
      </c>
      <c r="O36" s="238" t="s">
        <v>144</v>
      </c>
      <c r="P36" s="191" t="str">
        <f>IF(NOT(ISERROR(MATCH(O36,'[4]Tabla Impacto'!$B$221:$B$223,0))),'[4]Tabla Impacto'!$F$223&amp;"Por favor no seleccionar los criterios de impacto(Afectación Económica o presupuestal y Pérdida Reputacional)",O36)</f>
        <v xml:space="preserve">     El riesgo afecta la imagen de la entidad internamente, de conocimiento general, nivel interno, de junta dircetiva y accionistas y/o de provedores</v>
      </c>
      <c r="Q36" s="192" t="str">
        <f>IF(OR(P36='Tabla Impacto'!$C$11,P36='Tabla Impacto'!$D$11),"Leve",IF(OR(P36='Tabla Impacto'!$C$12,P36='Tabla Impacto'!$D$12),"Menor",IF(OR(P36='Tabla Impacto'!$C$13,P36='Tabla Impacto'!$D$13),"Moderado",IF(OR(P36='Tabla Impacto'!$C$14,P36='Tabla Impacto'!$D$14),"Mayor",IF(OR(P36='Tabla Impacto'!$C$15,P36='Tabla Impacto'!$D$15),"Catastrófico","")))))</f>
        <v>Menor</v>
      </c>
      <c r="R36" s="191">
        <f t="shared" si="41"/>
        <v>0.4</v>
      </c>
      <c r="S36" s="239" t="str">
        <f t="shared" si="42"/>
        <v>Moderado</v>
      </c>
      <c r="T36" s="233">
        <v>1</v>
      </c>
      <c r="U36" s="129" t="s">
        <v>685</v>
      </c>
      <c r="V36" s="234" t="str">
        <f t="shared" si="33"/>
        <v>Probabilidad</v>
      </c>
      <c r="W36" s="209" t="s">
        <v>12</v>
      </c>
      <c r="X36" s="209" t="s">
        <v>7</v>
      </c>
      <c r="Y36" s="210" t="str">
        <f t="shared" si="43"/>
        <v>40%</v>
      </c>
      <c r="Z36" s="211" t="s">
        <v>17</v>
      </c>
      <c r="AA36" s="212" t="s">
        <v>20</v>
      </c>
      <c r="AB36" s="213" t="s">
        <v>114</v>
      </c>
      <c r="AC36" s="126" t="s">
        <v>323</v>
      </c>
      <c r="AD36" s="200">
        <f t="shared" si="44"/>
        <v>0.48</v>
      </c>
      <c r="AE36" s="201" t="str">
        <f t="shared" si="45"/>
        <v>Media</v>
      </c>
      <c r="AF36" s="174">
        <f t="shared" si="46"/>
        <v>0.48</v>
      </c>
      <c r="AG36" s="176" t="str">
        <f t="shared" si="47"/>
        <v>Menor</v>
      </c>
      <c r="AH36" s="174">
        <f t="shared" si="48"/>
        <v>0.4</v>
      </c>
      <c r="AI36" s="177" t="str">
        <f t="shared" si="49"/>
        <v>Moderado</v>
      </c>
      <c r="AJ36" s="177" t="str">
        <f>$AI$36</f>
        <v>Moderado</v>
      </c>
      <c r="AK36" s="153" t="s">
        <v>30</v>
      </c>
      <c r="AL36" s="183"/>
      <c r="AM36" s="183"/>
      <c r="AN36" s="183"/>
      <c r="AO36" s="183"/>
      <c r="AP36" s="183"/>
      <c r="AQ36" s="183"/>
    </row>
    <row r="37" spans="2:43" ht="137.25" customHeight="1" x14ac:dyDescent="0.2">
      <c r="B37" s="158" t="s">
        <v>750</v>
      </c>
      <c r="C37" s="148" t="s">
        <v>324</v>
      </c>
      <c r="D37" s="376">
        <v>21</v>
      </c>
      <c r="E37" s="141" t="s">
        <v>849</v>
      </c>
      <c r="F37" s="148" t="s">
        <v>336</v>
      </c>
      <c r="G37" s="145" t="s">
        <v>607</v>
      </c>
      <c r="H37" s="146" t="s">
        <v>586</v>
      </c>
      <c r="I37" s="145" t="s">
        <v>927</v>
      </c>
      <c r="J37" s="186" t="s">
        <v>118</v>
      </c>
      <c r="K37" s="146" t="s">
        <v>655</v>
      </c>
      <c r="L37" s="254">
        <v>6000</v>
      </c>
      <c r="M37" s="188" t="str">
        <f t="shared" si="39"/>
        <v>Muy Alta</v>
      </c>
      <c r="N37" s="189">
        <f t="shared" si="40"/>
        <v>1</v>
      </c>
      <c r="O37" s="238" t="s">
        <v>146</v>
      </c>
      <c r="P37" s="191" t="str">
        <f>IF(NOT(ISERROR(MATCH(O37,'[5]Tabla Impacto'!$B$221:$B$223,0))),'[5]Tabla Impacto'!$F$223&amp;"Por favor no seleccionar los criterios de impacto(Afectación Económica o presupuestal y Pérdida Reputacional)",O37)</f>
        <v xml:space="preserve">     El riesgo afecta la imagen de de la entidad con efecto publicitario sostenido a nivel de sector administrativo, nivel departamental o municipal</v>
      </c>
      <c r="Q37" s="192" t="str">
        <f>IF(OR(P37='Tabla Impacto'!$C$11,P37='Tabla Impacto'!$D$11),"Leve",IF(OR(P37='Tabla Impacto'!$C$12,P37='Tabla Impacto'!$D$12),"Menor",IF(OR(P37='Tabla Impacto'!$C$13,P37='Tabla Impacto'!$D$13),"Moderado",IF(OR(P37='Tabla Impacto'!$C$14,P37='Tabla Impacto'!$D$14),"Mayor",IF(OR(P37='Tabla Impacto'!$C$15,P37='Tabla Impacto'!$D$15),"Catastrófico","")))))</f>
        <v>Mayor</v>
      </c>
      <c r="R37" s="189">
        <f t="shared" si="41"/>
        <v>0.8</v>
      </c>
      <c r="S37" s="193" t="str">
        <f t="shared" si="42"/>
        <v>Alto</v>
      </c>
      <c r="T37" s="152">
        <v>1</v>
      </c>
      <c r="U37" s="126" t="s">
        <v>349</v>
      </c>
      <c r="V37" s="194" t="str">
        <f>IF(OR(W37="Preventivo",W37="Detectivo"),"Probabilidad",IF(W37="Correctivo","Impacto",""))</f>
        <v>Probabilidad</v>
      </c>
      <c r="W37" s="195" t="s">
        <v>12</v>
      </c>
      <c r="X37" s="195" t="s">
        <v>7</v>
      </c>
      <c r="Y37" s="196" t="str">
        <f t="shared" si="43"/>
        <v>40%</v>
      </c>
      <c r="Z37" s="197" t="s">
        <v>17</v>
      </c>
      <c r="AA37" s="198" t="s">
        <v>20</v>
      </c>
      <c r="AB37" s="199" t="s">
        <v>114</v>
      </c>
      <c r="AC37" s="126" t="s">
        <v>350</v>
      </c>
      <c r="AD37" s="200">
        <f t="shared" si="44"/>
        <v>0.6</v>
      </c>
      <c r="AE37" s="206" t="str">
        <f t="shared" si="45"/>
        <v>Media</v>
      </c>
      <c r="AF37" s="196">
        <f t="shared" si="46"/>
        <v>0.6</v>
      </c>
      <c r="AG37" s="207" t="str">
        <f t="shared" si="47"/>
        <v>Mayor</v>
      </c>
      <c r="AH37" s="196">
        <f t="shared" si="48"/>
        <v>0.8</v>
      </c>
      <c r="AI37" s="202" t="str">
        <f t="shared" si="49"/>
        <v>Alto</v>
      </c>
      <c r="AJ37" s="202" t="str">
        <f>$AI$37</f>
        <v>Alto</v>
      </c>
      <c r="AK37" s="153" t="s">
        <v>129</v>
      </c>
      <c r="AL37" s="145" t="s">
        <v>666</v>
      </c>
      <c r="AM37" s="145" t="s">
        <v>667</v>
      </c>
      <c r="AN37" s="241" t="s">
        <v>658</v>
      </c>
      <c r="AO37" s="240" t="s">
        <v>424</v>
      </c>
      <c r="AP37" s="126" t="s">
        <v>350</v>
      </c>
      <c r="AQ37" s="179" t="s">
        <v>38</v>
      </c>
    </row>
    <row r="38" spans="2:43" ht="127.5" x14ac:dyDescent="0.2">
      <c r="B38" s="158" t="s">
        <v>750</v>
      </c>
      <c r="C38" s="148" t="s">
        <v>324</v>
      </c>
      <c r="D38" s="376">
        <v>22</v>
      </c>
      <c r="E38" s="128" t="s">
        <v>850</v>
      </c>
      <c r="F38" s="186" t="s">
        <v>337</v>
      </c>
      <c r="G38" s="147" t="s">
        <v>608</v>
      </c>
      <c r="H38" s="152" t="s">
        <v>586</v>
      </c>
      <c r="I38" s="152" t="s">
        <v>588</v>
      </c>
      <c r="J38" s="127" t="s">
        <v>118</v>
      </c>
      <c r="K38" s="146" t="s">
        <v>655</v>
      </c>
      <c r="L38" s="255">
        <v>5000</v>
      </c>
      <c r="M38" s="188" t="str">
        <f t="shared" si="39"/>
        <v>Alta</v>
      </c>
      <c r="N38" s="203">
        <f t="shared" si="40"/>
        <v>0.8</v>
      </c>
      <c r="O38" s="251" t="s">
        <v>143</v>
      </c>
      <c r="P38" s="203" t="str">
        <f>IF(NOT(ISERROR(MATCH(O38,'[5]Tabla Impacto'!$B$221:$B$223,0))),'[5]Tabla Impacto'!$F$223&amp;"Por favor no seleccionar los criterios de impacto(Afectación Económica o presupuestal y Pérdida Reputacional)",O38)</f>
        <v xml:space="preserve">     El riesgo afecta la imagen de alguna área de la organización</v>
      </c>
      <c r="Q38" s="192" t="str">
        <f>IF(OR(P38='Tabla Impacto'!$C$11,P38='Tabla Impacto'!$D$11),"Leve",IF(OR(P38='Tabla Impacto'!$C$12,P38='Tabla Impacto'!$D$12),"Menor",IF(OR(P38='Tabla Impacto'!$C$13,P38='Tabla Impacto'!$D$13),"Moderado",IF(OR(P38='Tabla Impacto'!$C$14,P38='Tabla Impacto'!$D$14),"Mayor",IF(OR(P38='Tabla Impacto'!$C$15,P38='Tabla Impacto'!$D$15),"Catastrófico","")))))</f>
        <v>Leve</v>
      </c>
      <c r="R38" s="203">
        <f t="shared" si="41"/>
        <v>0.2</v>
      </c>
      <c r="S38" s="205" t="str">
        <f t="shared" si="42"/>
        <v>Moderado</v>
      </c>
      <c r="T38" s="146">
        <v>1</v>
      </c>
      <c r="U38" s="172" t="s">
        <v>351</v>
      </c>
      <c r="V38" s="194" t="str">
        <f>IF(OR(W38="Preventivo",W38="Detectivo"),"Probabilidad",IF(W38="Correctivo","Impacto",""))</f>
        <v>Probabilidad</v>
      </c>
      <c r="W38" s="209" t="s">
        <v>12</v>
      </c>
      <c r="X38" s="209" t="s">
        <v>7</v>
      </c>
      <c r="Y38" s="196" t="str">
        <f t="shared" si="43"/>
        <v>40%</v>
      </c>
      <c r="Z38" s="211" t="s">
        <v>17</v>
      </c>
      <c r="AA38" s="212" t="s">
        <v>20</v>
      </c>
      <c r="AB38" s="213" t="s">
        <v>114</v>
      </c>
      <c r="AC38" s="256" t="s">
        <v>352</v>
      </c>
      <c r="AD38" s="200">
        <f t="shared" si="44"/>
        <v>0.48</v>
      </c>
      <c r="AE38" s="206" t="str">
        <f t="shared" si="45"/>
        <v>Media</v>
      </c>
      <c r="AF38" s="196">
        <f t="shared" si="46"/>
        <v>0.48</v>
      </c>
      <c r="AG38" s="207" t="str">
        <f t="shared" si="47"/>
        <v>Leve</v>
      </c>
      <c r="AH38" s="196">
        <f t="shared" si="48"/>
        <v>0.2</v>
      </c>
      <c r="AI38" s="202" t="str">
        <f t="shared" si="49"/>
        <v>Moderado</v>
      </c>
      <c r="AJ38" s="202" t="str">
        <f>$AI$38</f>
        <v>Moderado</v>
      </c>
      <c r="AK38" s="153" t="s">
        <v>30</v>
      </c>
      <c r="AL38" s="148"/>
      <c r="AM38" s="144"/>
      <c r="AN38" s="257"/>
      <c r="AO38" s="257"/>
      <c r="AP38" s="148"/>
      <c r="AQ38" s="179"/>
    </row>
    <row r="39" spans="2:43" ht="108" customHeight="1" x14ac:dyDescent="0.2">
      <c r="B39" s="158" t="s">
        <v>750</v>
      </c>
      <c r="C39" s="148" t="s">
        <v>324</v>
      </c>
      <c r="D39" s="376">
        <v>23</v>
      </c>
      <c r="E39" s="140" t="s">
        <v>851</v>
      </c>
      <c r="F39" s="235" t="s">
        <v>338</v>
      </c>
      <c r="G39" s="145" t="s">
        <v>609</v>
      </c>
      <c r="H39" s="146" t="s">
        <v>586</v>
      </c>
      <c r="I39" s="145" t="s">
        <v>927</v>
      </c>
      <c r="J39" s="235" t="s">
        <v>118</v>
      </c>
      <c r="K39" s="146" t="s">
        <v>655</v>
      </c>
      <c r="L39" s="258">
        <v>5000</v>
      </c>
      <c r="M39" s="259" t="str">
        <f t="shared" si="39"/>
        <v>Alta</v>
      </c>
      <c r="N39" s="189">
        <f t="shared" si="40"/>
        <v>0.8</v>
      </c>
      <c r="O39" s="238" t="s">
        <v>142</v>
      </c>
      <c r="P39" s="260" t="str">
        <f>IF(NOT(ISERROR(MATCH(O39,'[5]Tabla Impacto'!$B$221:$B$223,0))),'[5]Tabla Impacto'!$F$223&amp;"Por favor no seleccionar los criterios de impacto(Afectación Económica o presupuestal y Pérdida Reputacional)",O39)</f>
        <v xml:space="preserve">     Mayor a 500 SMLMV </v>
      </c>
      <c r="Q39" s="188" t="str">
        <f>IF(OR(P39='Tabla Impacto'!$C$11,P39='Tabla Impacto'!$D$11),"Leve",IF(OR(P39='Tabla Impacto'!$C$12,P39='Tabla Impacto'!$D$12),"Menor",IF(OR(P39='Tabla Impacto'!$C$13,P39='Tabla Impacto'!$D$13),"Moderado",IF(OR(P39='Tabla Impacto'!$C$14,P39='Tabla Impacto'!$D$14),"Mayor",IF(OR(P39='Tabla Impacto'!$C$15,P39='Tabla Impacto'!$D$15),"Catastrófico","")))))</f>
        <v>Catastrófico</v>
      </c>
      <c r="R39" s="189">
        <f t="shared" si="41"/>
        <v>1</v>
      </c>
      <c r="S39" s="193" t="str">
        <f t="shared" si="42"/>
        <v>Extremo</v>
      </c>
      <c r="T39" s="146">
        <v>1</v>
      </c>
      <c r="U39" s="129" t="s">
        <v>353</v>
      </c>
      <c r="V39" s="208" t="str">
        <f t="shared" ref="V39:V46" si="50">IF(OR(W39="Preventivo",W39="Detectivo"),"Probabilidad",IF(W39="Correctivo","Impacto",""))</f>
        <v>Probabilidad</v>
      </c>
      <c r="W39" s="209" t="s">
        <v>12</v>
      </c>
      <c r="X39" s="209" t="s">
        <v>7</v>
      </c>
      <c r="Y39" s="210" t="str">
        <f t="shared" si="43"/>
        <v>40%</v>
      </c>
      <c r="Z39" s="211" t="s">
        <v>17</v>
      </c>
      <c r="AA39" s="212" t="s">
        <v>20</v>
      </c>
      <c r="AB39" s="213" t="s">
        <v>114</v>
      </c>
      <c r="AC39" s="126" t="s">
        <v>354</v>
      </c>
      <c r="AD39" s="200">
        <f t="shared" si="44"/>
        <v>0.48</v>
      </c>
      <c r="AE39" s="201" t="str">
        <f t="shared" si="45"/>
        <v>Media</v>
      </c>
      <c r="AF39" s="174">
        <f t="shared" si="46"/>
        <v>0.48</v>
      </c>
      <c r="AG39" s="176" t="str">
        <f t="shared" si="47"/>
        <v>Catastrófico</v>
      </c>
      <c r="AH39" s="174">
        <f t="shared" si="48"/>
        <v>1</v>
      </c>
      <c r="AI39" s="177" t="str">
        <f t="shared" si="49"/>
        <v>Extremo</v>
      </c>
      <c r="AJ39" s="177" t="str">
        <f>$AI$39</f>
        <v>Extremo</v>
      </c>
      <c r="AK39" s="153" t="s">
        <v>129</v>
      </c>
      <c r="AL39" s="148" t="s">
        <v>355</v>
      </c>
      <c r="AM39" s="144" t="s">
        <v>356</v>
      </c>
      <c r="AN39" s="241" t="s">
        <v>658</v>
      </c>
      <c r="AO39" s="240" t="s">
        <v>424</v>
      </c>
      <c r="AP39" s="148" t="s">
        <v>357</v>
      </c>
      <c r="AQ39" s="179" t="s">
        <v>38</v>
      </c>
    </row>
    <row r="40" spans="2:43" ht="105" customHeight="1" x14ac:dyDescent="0.2">
      <c r="B40" s="158" t="s">
        <v>750</v>
      </c>
      <c r="C40" s="148" t="s">
        <v>324</v>
      </c>
      <c r="D40" s="376">
        <v>24</v>
      </c>
      <c r="E40" s="143" t="s">
        <v>852</v>
      </c>
      <c r="F40" s="261" t="s">
        <v>339</v>
      </c>
      <c r="G40" s="149" t="s">
        <v>610</v>
      </c>
      <c r="H40" s="150" t="s">
        <v>586</v>
      </c>
      <c r="I40" s="149" t="s">
        <v>928</v>
      </c>
      <c r="J40" s="261" t="s">
        <v>118</v>
      </c>
      <c r="K40" s="150" t="s">
        <v>655</v>
      </c>
      <c r="L40" s="262">
        <v>24</v>
      </c>
      <c r="M40" s="217" t="str">
        <f t="shared" si="39"/>
        <v>Baja</v>
      </c>
      <c r="N40" s="218">
        <f t="shared" si="40"/>
        <v>0.4</v>
      </c>
      <c r="O40" s="263" t="s">
        <v>146</v>
      </c>
      <c r="P40" s="264" t="str">
        <f>IF(NOT(ISERROR(MATCH(O40,'[5]Tabla Impacto'!$B$221:$B$223,0))),'[5]Tabla Impacto'!$F$223&amp;"Por favor no seleccionar los criterios de impacto(Afectación Económica o presupuestal y Pérdida Reputacional)",O40)</f>
        <v xml:space="preserve">     El riesgo afecta la imagen de de la entidad con efecto publicitario sostenido a nivel de sector administrativo, nivel departamental o municipal</v>
      </c>
      <c r="Q40" s="217" t="str">
        <f>IF(OR(P40='Tabla Impacto'!$C$11,P40='Tabla Impacto'!$D$11),"Leve",IF(OR(P40='Tabla Impacto'!$C$12,P40='Tabla Impacto'!$D$12),"Menor",IF(OR(P40='Tabla Impacto'!$C$13,P40='Tabla Impacto'!$D$13),"Moderado",IF(OR(P40='Tabla Impacto'!$C$14,P40='Tabla Impacto'!$D$14),"Mayor",IF(OR(P40='Tabla Impacto'!$C$15,P40='Tabla Impacto'!$D$15),"Catastrófico","")))))</f>
        <v>Mayor</v>
      </c>
      <c r="R40" s="218">
        <f t="shared" si="41"/>
        <v>0.8</v>
      </c>
      <c r="S40" s="227" t="str">
        <f t="shared" si="42"/>
        <v>Alto</v>
      </c>
      <c r="T40" s="150">
        <v>1</v>
      </c>
      <c r="U40" s="265" t="s">
        <v>358</v>
      </c>
      <c r="V40" s="215" t="str">
        <f t="shared" si="50"/>
        <v>Probabilidad</v>
      </c>
      <c r="W40" s="266" t="s">
        <v>13</v>
      </c>
      <c r="X40" s="266" t="s">
        <v>7</v>
      </c>
      <c r="Y40" s="267" t="str">
        <f t="shared" ref="Y40" si="51">IF(AND(W40="Preventivo",X40="Automático"),"50%",IF(AND(W40="Preventivo",X40="Manual"),"40%",IF(AND(W40="Detectivo",X40="Automático"),"40%",IF(AND(W40="Detectivo",X40="Manual"),"30%",IF(AND(W40="Correctivo",X40="Automático"),"35%",IF(AND(W40="Correctivo",X40="Manual"),"25%",""))))))</f>
        <v>30%</v>
      </c>
      <c r="Z40" s="268" t="s">
        <v>17</v>
      </c>
      <c r="AA40" s="269" t="s">
        <v>20</v>
      </c>
      <c r="AB40" s="270" t="s">
        <v>114</v>
      </c>
      <c r="AC40" s="214" t="s">
        <v>359</v>
      </c>
      <c r="AD40" s="220">
        <f t="shared" si="44"/>
        <v>0.28000000000000003</v>
      </c>
      <c r="AE40" s="221" t="str">
        <f t="shared" si="45"/>
        <v>Baja</v>
      </c>
      <c r="AF40" s="222">
        <f t="shared" si="46"/>
        <v>0.28000000000000003</v>
      </c>
      <c r="AG40" s="223" t="str">
        <f t="shared" si="47"/>
        <v>Mayor</v>
      </c>
      <c r="AH40" s="222">
        <f t="shared" si="48"/>
        <v>0.8</v>
      </c>
      <c r="AI40" s="271" t="str">
        <f t="shared" si="49"/>
        <v>Alto</v>
      </c>
      <c r="AJ40" s="177" t="str">
        <f>$AI$40</f>
        <v>Alto</v>
      </c>
      <c r="AK40" s="153" t="s">
        <v>129</v>
      </c>
      <c r="AL40" s="148" t="s">
        <v>360</v>
      </c>
      <c r="AM40" s="144" t="s">
        <v>361</v>
      </c>
      <c r="AN40" s="241" t="s">
        <v>658</v>
      </c>
      <c r="AO40" s="240" t="s">
        <v>424</v>
      </c>
      <c r="AP40" s="148" t="s">
        <v>362</v>
      </c>
      <c r="AQ40" s="179" t="s">
        <v>38</v>
      </c>
    </row>
    <row r="41" spans="2:43" ht="199.5" customHeight="1" x14ac:dyDescent="0.2">
      <c r="B41" s="158" t="s">
        <v>750</v>
      </c>
      <c r="C41" s="148" t="s">
        <v>325</v>
      </c>
      <c r="D41" s="376">
        <v>25</v>
      </c>
      <c r="E41" s="137" t="s">
        <v>853</v>
      </c>
      <c r="F41" s="148" t="s">
        <v>340</v>
      </c>
      <c r="G41" s="145" t="s">
        <v>611</v>
      </c>
      <c r="H41" s="146" t="s">
        <v>586</v>
      </c>
      <c r="I41" s="145" t="s">
        <v>719</v>
      </c>
      <c r="J41" s="148" t="s">
        <v>118</v>
      </c>
      <c r="K41" s="146" t="s">
        <v>655</v>
      </c>
      <c r="L41" s="179">
        <f>10*365</f>
        <v>3650</v>
      </c>
      <c r="M41" s="188" t="str">
        <f t="shared" si="39"/>
        <v>Alta</v>
      </c>
      <c r="N41" s="203">
        <f t="shared" si="40"/>
        <v>0.8</v>
      </c>
      <c r="O41" s="204" t="s">
        <v>142</v>
      </c>
      <c r="P41" s="203" t="str">
        <f>IF(NOT(ISERROR(MATCH(O41,'[5]Tabla Impacto'!$B$221:$B$223,0))),'[5]Tabla Impacto'!$F$223&amp;"Por favor no seleccionar los criterios de impacto(Afectación Económica o presupuestal y Pérdida Reputacional)",O41)</f>
        <v xml:space="preserve">     Mayor a 500 SMLMV </v>
      </c>
      <c r="Q41" s="188" t="str">
        <f>IF(OR(P41='Tabla Impacto'!$C$11,P41='Tabla Impacto'!$D$11),"Leve",IF(OR(P41='Tabla Impacto'!$C$12,P41='Tabla Impacto'!$D$12),"Menor",IF(OR(P41='Tabla Impacto'!$C$13,P41='Tabla Impacto'!$D$13),"Moderado",IF(OR(P41='Tabla Impacto'!$C$14,P41='Tabla Impacto'!$D$14),"Mayor",IF(OR(P41='Tabla Impacto'!$C$15,P41='Tabla Impacto'!$D$15),"Catastrófico","")))))</f>
        <v>Catastrófico</v>
      </c>
      <c r="R41" s="203">
        <f t="shared" si="41"/>
        <v>1</v>
      </c>
      <c r="S41" s="205" t="str">
        <f t="shared" si="42"/>
        <v>Extremo</v>
      </c>
      <c r="T41" s="146">
        <v>1</v>
      </c>
      <c r="U41" s="241" t="s">
        <v>363</v>
      </c>
      <c r="V41" s="173" t="str">
        <f t="shared" si="50"/>
        <v>Probabilidad</v>
      </c>
      <c r="W41" s="153" t="s">
        <v>12</v>
      </c>
      <c r="X41" s="153" t="s">
        <v>7</v>
      </c>
      <c r="Y41" s="174" t="str">
        <f t="shared" ref="Y41" si="52">IF(AND(W41="Preventivo",X41="Automático"),"50%",IF(AND(W41="Preventivo",X41="Manual"),"40%",IF(AND(W41="Detectivo",X41="Automático"),"40%",IF(AND(W41="Detectivo",X41="Manual"),"30%",IF(AND(W41="Correctivo",X41="Automático"),"35%",IF(AND(W41="Correctivo",X41="Manual"),"25%",""))))))</f>
        <v>40%</v>
      </c>
      <c r="Z41" s="153" t="s">
        <v>17</v>
      </c>
      <c r="AA41" s="153" t="s">
        <v>20</v>
      </c>
      <c r="AB41" s="153" t="s">
        <v>114</v>
      </c>
      <c r="AC41" s="172" t="s">
        <v>364</v>
      </c>
      <c r="AD41" s="175">
        <f t="shared" si="44"/>
        <v>0.48</v>
      </c>
      <c r="AE41" s="176" t="str">
        <f t="shared" si="45"/>
        <v>Media</v>
      </c>
      <c r="AF41" s="174">
        <f t="shared" si="46"/>
        <v>0.48</v>
      </c>
      <c r="AG41" s="176" t="str">
        <f t="shared" si="47"/>
        <v>Catastrófico</v>
      </c>
      <c r="AH41" s="174">
        <f t="shared" si="48"/>
        <v>1</v>
      </c>
      <c r="AI41" s="177" t="str">
        <f t="shared" si="49"/>
        <v>Extremo</v>
      </c>
      <c r="AJ41" s="177" t="str">
        <f t="shared" ref="AJ41:AJ53" si="53">AI41</f>
        <v>Extremo</v>
      </c>
      <c r="AK41" s="153" t="s">
        <v>129</v>
      </c>
      <c r="AL41" s="145" t="s">
        <v>668</v>
      </c>
      <c r="AM41" s="148" t="s">
        <v>361</v>
      </c>
      <c r="AN41" s="241" t="s">
        <v>658</v>
      </c>
      <c r="AO41" s="240" t="s">
        <v>424</v>
      </c>
      <c r="AP41" s="148" t="s">
        <v>362</v>
      </c>
      <c r="AQ41" s="179" t="s">
        <v>38</v>
      </c>
    </row>
    <row r="42" spans="2:43" ht="142.5" customHeight="1" x14ac:dyDescent="0.2">
      <c r="B42" s="158" t="s">
        <v>750</v>
      </c>
      <c r="C42" s="148" t="s">
        <v>325</v>
      </c>
      <c r="D42" s="376">
        <v>26</v>
      </c>
      <c r="E42" s="137" t="s">
        <v>854</v>
      </c>
      <c r="F42" s="148" t="s">
        <v>340</v>
      </c>
      <c r="G42" s="145" t="s">
        <v>611</v>
      </c>
      <c r="H42" s="146" t="s">
        <v>586</v>
      </c>
      <c r="I42" s="145" t="s">
        <v>719</v>
      </c>
      <c r="J42" s="148" t="s">
        <v>118</v>
      </c>
      <c r="K42" s="146" t="s">
        <v>655</v>
      </c>
      <c r="L42" s="179">
        <f>10*365</f>
        <v>3650</v>
      </c>
      <c r="M42" s="188" t="str">
        <f t="shared" si="39"/>
        <v>Alta</v>
      </c>
      <c r="N42" s="203">
        <f t="shared" si="40"/>
        <v>0.8</v>
      </c>
      <c r="O42" s="204" t="s">
        <v>142</v>
      </c>
      <c r="P42" s="203" t="str">
        <f>IF(NOT(ISERROR(MATCH(O42,'[5]Tabla Impacto'!$B$221:$B$223,0))),'[5]Tabla Impacto'!$F$223&amp;"Por favor no seleccionar los criterios de impacto(Afectación Económica o presupuestal y Pérdida Reputacional)",O42)</f>
        <v xml:space="preserve">     Mayor a 500 SMLMV </v>
      </c>
      <c r="Q42" s="188" t="str">
        <f>IF(OR(P42='Tabla Impacto'!$C$11,P42='Tabla Impacto'!$D$11),"Leve",IF(OR(P42='Tabla Impacto'!$C$12,P42='Tabla Impacto'!$D$12),"Menor",IF(OR(P42='Tabla Impacto'!$C$13,P42='Tabla Impacto'!$D$13),"Moderado",IF(OR(P42='Tabla Impacto'!$C$14,P42='Tabla Impacto'!$D$14),"Mayor",IF(OR(P42='Tabla Impacto'!$C$15,P42='Tabla Impacto'!$D$15),"Catastrófico","")))))</f>
        <v>Catastrófico</v>
      </c>
      <c r="R42" s="203">
        <f t="shared" si="41"/>
        <v>1</v>
      </c>
      <c r="S42" s="205" t="str">
        <f t="shared" si="42"/>
        <v>Extremo</v>
      </c>
      <c r="T42" s="146">
        <v>1</v>
      </c>
      <c r="U42" s="241" t="s">
        <v>365</v>
      </c>
      <c r="V42" s="173" t="str">
        <f t="shared" ref="V42" si="54">IF(OR(W42="Preventivo",W42="Detectivo"),"Probabilidad",IF(W42="Correctivo","Impacto",""))</f>
        <v>Probabilidad</v>
      </c>
      <c r="W42" s="153" t="s">
        <v>12</v>
      </c>
      <c r="X42" s="153" t="s">
        <v>7</v>
      </c>
      <c r="Y42" s="174" t="str">
        <f t="shared" ref="Y42" si="55">IF(AND(W42="Preventivo",X42="Automático"),"50%",IF(AND(W42="Preventivo",X42="Manual"),"40%",IF(AND(W42="Detectivo",X42="Automático"),"40%",IF(AND(W42="Detectivo",X42="Manual"),"30%",IF(AND(W42="Correctivo",X42="Automático"),"35%",IF(AND(W42="Correctivo",X42="Manual"),"25%",""))))))</f>
        <v>40%</v>
      </c>
      <c r="Z42" s="153" t="s">
        <v>17</v>
      </c>
      <c r="AA42" s="153" t="s">
        <v>20</v>
      </c>
      <c r="AB42" s="153" t="s">
        <v>114</v>
      </c>
      <c r="AC42" s="172" t="s">
        <v>366</v>
      </c>
      <c r="AD42" s="175">
        <f t="shared" si="44"/>
        <v>0.48</v>
      </c>
      <c r="AE42" s="176" t="str">
        <f t="shared" si="45"/>
        <v>Media</v>
      </c>
      <c r="AF42" s="174">
        <f t="shared" si="46"/>
        <v>0.48</v>
      </c>
      <c r="AG42" s="176" t="str">
        <f t="shared" si="47"/>
        <v>Catastrófico</v>
      </c>
      <c r="AH42" s="174">
        <f t="shared" si="48"/>
        <v>1</v>
      </c>
      <c r="AI42" s="177" t="str">
        <f t="shared" si="49"/>
        <v>Extremo</v>
      </c>
      <c r="AJ42" s="177" t="str">
        <f t="shared" si="53"/>
        <v>Extremo</v>
      </c>
      <c r="AK42" s="153" t="s">
        <v>129</v>
      </c>
      <c r="AL42" s="145" t="s">
        <v>669</v>
      </c>
      <c r="AM42" s="145" t="s">
        <v>670</v>
      </c>
      <c r="AN42" s="241" t="s">
        <v>658</v>
      </c>
      <c r="AO42" s="240" t="s">
        <v>424</v>
      </c>
      <c r="AP42" s="172" t="s">
        <v>366</v>
      </c>
      <c r="AQ42" s="179" t="s">
        <v>38</v>
      </c>
    </row>
    <row r="43" spans="2:43" ht="194.25" customHeight="1" x14ac:dyDescent="0.2">
      <c r="B43" s="158" t="s">
        <v>750</v>
      </c>
      <c r="C43" s="148" t="s">
        <v>325</v>
      </c>
      <c r="D43" s="376">
        <v>27</v>
      </c>
      <c r="E43" s="137" t="s">
        <v>855</v>
      </c>
      <c r="F43" s="148" t="s">
        <v>341</v>
      </c>
      <c r="G43" s="145" t="s">
        <v>611</v>
      </c>
      <c r="H43" s="146" t="s">
        <v>586</v>
      </c>
      <c r="I43" s="145" t="s">
        <v>719</v>
      </c>
      <c r="J43" s="148" t="s">
        <v>118</v>
      </c>
      <c r="K43" s="146" t="s">
        <v>655</v>
      </c>
      <c r="L43" s="179">
        <f>10*365</f>
        <v>3650</v>
      </c>
      <c r="M43" s="188" t="str">
        <f t="shared" si="39"/>
        <v>Alta</v>
      </c>
      <c r="N43" s="203">
        <f t="shared" si="40"/>
        <v>0.8</v>
      </c>
      <c r="O43" s="204" t="s">
        <v>142</v>
      </c>
      <c r="P43" s="203" t="str">
        <f>IF(NOT(ISERROR(MATCH(O43,'[5]Tabla Impacto'!$B$221:$B$223,0))),'[5]Tabla Impacto'!$F$223&amp;"Por favor no seleccionar los criterios de impacto(Afectación Económica o presupuestal y Pérdida Reputacional)",O43)</f>
        <v xml:space="preserve">     Mayor a 500 SMLMV </v>
      </c>
      <c r="Q43" s="188" t="str">
        <f>IF(OR(P43='Tabla Impacto'!$C$11,P43='Tabla Impacto'!$D$11),"Leve",IF(OR(P43='Tabla Impacto'!$C$12,P43='Tabla Impacto'!$D$12),"Menor",IF(OR(P43='Tabla Impacto'!$C$13,P43='Tabla Impacto'!$D$13),"Moderado",IF(OR(P43='Tabla Impacto'!$C$14,P43='Tabla Impacto'!$D$14),"Mayor",IF(OR(P43='Tabla Impacto'!$C$15,P43='Tabla Impacto'!$D$15),"Catastrófico","")))))</f>
        <v>Catastrófico</v>
      </c>
      <c r="R43" s="203">
        <f t="shared" si="41"/>
        <v>1</v>
      </c>
      <c r="S43" s="205" t="str">
        <f t="shared" si="42"/>
        <v>Extremo</v>
      </c>
      <c r="T43" s="146">
        <v>1</v>
      </c>
      <c r="U43" s="172" t="s">
        <v>367</v>
      </c>
      <c r="V43" s="173" t="str">
        <f t="shared" ref="V43" si="56">IF(OR(W43="Preventivo",W43="Detectivo"),"Probabilidad",IF(W43="Correctivo","Impacto",""))</f>
        <v>Probabilidad</v>
      </c>
      <c r="W43" s="153" t="s">
        <v>12</v>
      </c>
      <c r="X43" s="153" t="s">
        <v>7</v>
      </c>
      <c r="Y43" s="174" t="str">
        <f>IF(AND(W43="Preventivo",X43="Automático"),"50%",IF(AND(W43="Preventivo",X43="Manual"),"40%",IF(AND(W43="Detectivo",X43="Automático"),"40%",IF(AND(W43="Detectivo",X43="Manual"),"30%",IF(AND(W43="Correctivo",X43="Automático"),"35%",IF(AND(W43="Correctivo",X43="Manual"),"25%",""))))))</f>
        <v>40%</v>
      </c>
      <c r="Z43" s="153" t="s">
        <v>17</v>
      </c>
      <c r="AA43" s="153" t="s">
        <v>20</v>
      </c>
      <c r="AB43" s="153" t="s">
        <v>114</v>
      </c>
      <c r="AC43" s="172" t="s">
        <v>368</v>
      </c>
      <c r="AD43" s="175">
        <f t="shared" si="44"/>
        <v>0.48</v>
      </c>
      <c r="AE43" s="176" t="str">
        <f t="shared" si="45"/>
        <v>Media</v>
      </c>
      <c r="AF43" s="174">
        <f t="shared" si="46"/>
        <v>0.48</v>
      </c>
      <c r="AG43" s="176" t="str">
        <f t="shared" si="47"/>
        <v>Catastrófico</v>
      </c>
      <c r="AH43" s="174">
        <f t="shared" si="48"/>
        <v>1</v>
      </c>
      <c r="AI43" s="177" t="str">
        <f t="shared" si="49"/>
        <v>Extremo</v>
      </c>
      <c r="AJ43" s="202" t="str">
        <f t="shared" si="53"/>
        <v>Extremo</v>
      </c>
      <c r="AK43" s="153" t="s">
        <v>129</v>
      </c>
      <c r="AL43" s="162" t="s">
        <v>671</v>
      </c>
      <c r="AM43" s="145" t="s">
        <v>670</v>
      </c>
      <c r="AN43" s="241" t="s">
        <v>658</v>
      </c>
      <c r="AO43" s="240" t="s">
        <v>424</v>
      </c>
      <c r="AP43" s="126" t="s">
        <v>368</v>
      </c>
      <c r="AQ43" s="179" t="s">
        <v>38</v>
      </c>
    </row>
    <row r="44" spans="2:43" ht="114.75" customHeight="1" x14ac:dyDescent="0.2">
      <c r="B44" s="158" t="s">
        <v>750</v>
      </c>
      <c r="C44" s="489" t="s">
        <v>325</v>
      </c>
      <c r="D44" s="548">
        <v>28</v>
      </c>
      <c r="E44" s="562" t="s">
        <v>329</v>
      </c>
      <c r="F44" s="564" t="s">
        <v>342</v>
      </c>
      <c r="G44" s="492" t="s">
        <v>612</v>
      </c>
      <c r="H44" s="576" t="s">
        <v>586</v>
      </c>
      <c r="I44" s="576" t="s">
        <v>588</v>
      </c>
      <c r="J44" s="582" t="s">
        <v>121</v>
      </c>
      <c r="K44" s="576" t="s">
        <v>655</v>
      </c>
      <c r="L44" s="587">
        <f>365*4</f>
        <v>1460</v>
      </c>
      <c r="M44" s="571" t="str">
        <f t="shared" si="39"/>
        <v>Alta</v>
      </c>
      <c r="N44" s="570">
        <f t="shared" si="40"/>
        <v>0.8</v>
      </c>
      <c r="O44" s="474" t="s">
        <v>146</v>
      </c>
      <c r="P44" s="476" t="str">
        <f>IF(NOT(ISERROR(MATCH(O44,'[5]Tabla Impacto'!$B$221:$B$223,0))),'[5]Tabla Impacto'!$F$223&amp;"Por favor no seleccionar los criterios de impacto(Afectación Económica o presupuestal y Pérdida Reputacional)",O44)</f>
        <v xml:space="preserve">     El riesgo afecta la imagen de de la entidad con efecto publicitario sostenido a nivel de sector administrativo, nivel departamental o municipal</v>
      </c>
      <c r="Q44" s="462" t="str">
        <f>IF(OR(P44='Tabla Impacto'!$C$11,P44='Tabla Impacto'!$D$11),"Leve",IF(OR(P44='Tabla Impacto'!$C$12,P44='Tabla Impacto'!$D$12),"Menor",IF(OR(P44='Tabla Impacto'!$C$13,P44='Tabla Impacto'!$D$13),"Moderado",IF(OR(P44='Tabla Impacto'!$C$14,P44='Tabla Impacto'!$D$14),"Mayor",IF(OR(P44='Tabla Impacto'!$C$15,P44='Tabla Impacto'!$D$15),"Catastrófico","")))))</f>
        <v>Mayor</v>
      </c>
      <c r="R44" s="476">
        <f t="shared" si="41"/>
        <v>0.8</v>
      </c>
      <c r="S44" s="466" t="str">
        <f t="shared" si="42"/>
        <v>Alto</v>
      </c>
      <c r="T44" s="230">
        <v>1</v>
      </c>
      <c r="U44" s="231" t="s">
        <v>369</v>
      </c>
      <c r="V44" s="232" t="str">
        <f t="shared" si="50"/>
        <v>Probabilidad</v>
      </c>
      <c r="W44" s="195" t="s">
        <v>12</v>
      </c>
      <c r="X44" s="195" t="s">
        <v>7</v>
      </c>
      <c r="Y44" s="196" t="str">
        <f>IF(AND(W44="Preventivo",X44="Automático"),"50%",IF(AND(W44="Preventivo",X44="Manual"),"40%",IF(AND(W44="Detectivo",X44="Automático"),"40%",IF(AND(W44="Detectivo",X44="Manual"),"30%",IF(AND(W44="Correctivo",X44="Automático"),"35%",IF(AND(W44="Correctivo",X44="Manual"),"25%",""))))))</f>
        <v>40%</v>
      </c>
      <c r="Z44" s="197" t="s">
        <v>17</v>
      </c>
      <c r="AA44" s="198" t="s">
        <v>20</v>
      </c>
      <c r="AB44" s="199" t="s">
        <v>114</v>
      </c>
      <c r="AC44" s="272" t="s">
        <v>370</v>
      </c>
      <c r="AD44" s="229">
        <f t="shared" si="44"/>
        <v>0.48</v>
      </c>
      <c r="AE44" s="206" t="str">
        <f t="shared" si="45"/>
        <v>Media</v>
      </c>
      <c r="AF44" s="196">
        <f t="shared" si="46"/>
        <v>0.48</v>
      </c>
      <c r="AG44" s="207" t="str">
        <f t="shared" si="47"/>
        <v>Mayor</v>
      </c>
      <c r="AH44" s="196">
        <f t="shared" si="48"/>
        <v>0.8</v>
      </c>
      <c r="AI44" s="202" t="str">
        <f t="shared" si="49"/>
        <v>Alto</v>
      </c>
      <c r="AJ44" s="177" t="str">
        <f t="shared" si="53"/>
        <v>Alto</v>
      </c>
      <c r="AK44" s="453" t="s">
        <v>30</v>
      </c>
      <c r="AL44" s="480" t="s">
        <v>371</v>
      </c>
      <c r="AM44" s="480" t="s">
        <v>372</v>
      </c>
      <c r="AN44" s="482" t="s">
        <v>658</v>
      </c>
      <c r="AO44" s="484" t="s">
        <v>424</v>
      </c>
      <c r="AP44" s="480" t="s">
        <v>373</v>
      </c>
      <c r="AQ44" s="486" t="s">
        <v>38</v>
      </c>
    </row>
    <row r="45" spans="2:43" ht="101.25" customHeight="1" x14ac:dyDescent="0.2">
      <c r="B45" s="158" t="s">
        <v>750</v>
      </c>
      <c r="C45" s="489"/>
      <c r="D45" s="548"/>
      <c r="E45" s="563"/>
      <c r="F45" s="565"/>
      <c r="G45" s="572"/>
      <c r="H45" s="551"/>
      <c r="I45" s="551"/>
      <c r="J45" s="489"/>
      <c r="K45" s="551"/>
      <c r="L45" s="490"/>
      <c r="M45" s="455"/>
      <c r="N45" s="469"/>
      <c r="O45" s="475"/>
      <c r="P45" s="477"/>
      <c r="Q45" s="455"/>
      <c r="R45" s="577"/>
      <c r="S45" s="467"/>
      <c r="T45" s="233">
        <v>2</v>
      </c>
      <c r="U45" s="129" t="s">
        <v>672</v>
      </c>
      <c r="V45" s="234" t="str">
        <f t="shared" si="50"/>
        <v>Probabilidad</v>
      </c>
      <c r="W45" s="209" t="s">
        <v>12</v>
      </c>
      <c r="X45" s="209" t="s">
        <v>7</v>
      </c>
      <c r="Y45" s="210" t="str">
        <f t="shared" ref="Y45" si="57">IF(AND(W45="Preventivo",X45="Automático"),"50%",IF(AND(W45="Preventivo",X45="Manual"),"40%",IF(AND(W45="Detectivo",X45="Automático"),"40%",IF(AND(W45="Detectivo",X45="Manual"),"30%",IF(AND(W45="Correctivo",X45="Automático"),"35%",IF(AND(W45="Correctivo",X45="Manual"),"25%",""))))))</f>
        <v>40%</v>
      </c>
      <c r="Z45" s="211" t="s">
        <v>17</v>
      </c>
      <c r="AA45" s="212" t="s">
        <v>20</v>
      </c>
      <c r="AB45" s="213" t="s">
        <v>114</v>
      </c>
      <c r="AC45" s="273" t="s">
        <v>374</v>
      </c>
      <c r="AD45" s="200">
        <f>IFERROR(IF(AND(V44="Probabilidad",V45="Probabilidad"),(AF44-(+AF44*Y45)),IF(V45="Probabilidad",(N44-(+N44*Y45)),IF(V45="Impacto",AF44,""))),"")</f>
        <v>0.28799999999999998</v>
      </c>
      <c r="AE45" s="201" t="str">
        <f t="shared" ref="AE45" si="58">IFERROR(IF(AD45="","",IF(AD45&lt;=0.2,"Muy Baja",IF(AD45&lt;=0.4,"Baja",IF(AD45&lt;=0.6,"Media",IF(AD45&lt;=0.8,"Alta","Muy Alta"))))),"")</f>
        <v>Baja</v>
      </c>
      <c r="AF45" s="174">
        <f t="shared" ref="AF45" si="59">+AD45</f>
        <v>0.28799999999999998</v>
      </c>
      <c r="AG45" s="176" t="str">
        <f t="shared" ref="AG45" si="60">IFERROR(IF(AH45="","",IF(AH45&lt;=0.2,"Leve",IF(AH45&lt;=0.4,"Menor",IF(AH45&lt;=0.6,"Moderado",IF(AH45&lt;=0.8,"Mayor","Catastrófico"))))),"")</f>
        <v>Mayor</v>
      </c>
      <c r="AH45" s="216">
        <f>IFERROR(IF(AND(V44="Impacto",V45="Impacto"),(AH44-(+AH44*Y45)),IF(V45="Impacto",(#REF!-(+#REF!*Y45)),IF(V45="Probabilidad",AH44,""))),"")</f>
        <v>0.8</v>
      </c>
      <c r="AI45" s="177" t="str">
        <f t="shared" ref="AI45" si="61">IFERROR(IF(OR(AND(AE45="Muy Baja",AG45="Leve"),AND(AE45="Muy Baja",AG45="Menor"),AND(AE45="Baja",AG45="Leve")),"Bajo",IF(OR(AND(AE45="Muy baja",AG45="Moderado"),AND(AE45="Baja",AG45="Menor"),AND(AE45="Baja",AG45="Moderado"),AND(AE45="Media",AG45="Leve"),AND(AE45="Media",AG45="Menor"),AND(AE45="Media",AG45="Moderado"),AND(AE45="Alta",AG45="Leve"),AND(AE45="Alta",AG45="Menor")),"Moderado",IF(OR(AND(AE45="Muy Baja",AG45="Mayor"),AND(AE45="Baja",AG45="Mayor"),AND(AE45="Media",AG45="Mayor"),AND(AE45="Alta",AG45="Moderado"),AND(AE45="Alta",AG45="Mayor"),AND(AE45="Muy Alta",AG45="Leve"),AND(AE45="Muy Alta",AG45="Menor"),AND(AE45="Muy Alta",AG45="Moderado"),AND(AE45="Muy Alta",AG45="Mayor")),"Alto",IF(OR(AND(AE45="Muy Baja",AG45="Catastrófico"),AND(AE45="Baja",AG45="Catastrófico"),AND(AE45="Media",AG45="Catastrófico"),AND(AE45="Alta",AG45="Catastrófico"),AND(AE45="Muy Alta",AG45="Catastrófico")),"Extremo","")))),"")</f>
        <v>Alto</v>
      </c>
      <c r="AJ45" s="177" t="str">
        <f t="shared" si="53"/>
        <v>Alto</v>
      </c>
      <c r="AK45" s="456"/>
      <c r="AL45" s="481"/>
      <c r="AM45" s="481"/>
      <c r="AN45" s="483"/>
      <c r="AO45" s="485"/>
      <c r="AP45" s="481"/>
      <c r="AQ45" s="487"/>
    </row>
    <row r="46" spans="2:43" ht="90.75" customHeight="1" x14ac:dyDescent="0.2">
      <c r="B46" s="158" t="s">
        <v>750</v>
      </c>
      <c r="C46" s="148" t="s">
        <v>325</v>
      </c>
      <c r="D46" s="376">
        <v>29</v>
      </c>
      <c r="E46" s="140" t="s">
        <v>330</v>
      </c>
      <c r="F46" s="235" t="s">
        <v>343</v>
      </c>
      <c r="G46" s="145" t="s">
        <v>613</v>
      </c>
      <c r="H46" s="152" t="s">
        <v>586</v>
      </c>
      <c r="I46" s="147" t="s">
        <v>927</v>
      </c>
      <c r="J46" s="302" t="s">
        <v>118</v>
      </c>
      <c r="K46" s="152" t="s">
        <v>655</v>
      </c>
      <c r="L46" s="381">
        <v>2</v>
      </c>
      <c r="M46" s="400" t="str">
        <f>IF(L46&lt;=0,"",IF(L46&lt;=2,"Muy Baja",IF(L46&lt;=24,"Baja",IF(L46&lt;=500,"Media",IF(L46&lt;=5000,"Alta","Muy Alta")))))</f>
        <v>Muy Baja</v>
      </c>
      <c r="N46" s="304">
        <f>IF(M46="","",IF(M46="Muy Baja",0.2,IF(M46="Baja",0.4,IF(M46="Media",0.6,IF(M46="Alta",0.8,IF(M46="Muy Alta",1,))))))</f>
        <v>0.2</v>
      </c>
      <c r="O46" s="263" t="s">
        <v>142</v>
      </c>
      <c r="P46" s="281" t="str">
        <f>IF(NOT(ISERROR(MATCH(O46,'[5]Tabla Impacto'!$B$221:$B$223,0))),'[5]Tabla Impacto'!$F$223&amp;"Por favor no seleccionar los criterios de impacto(Afectación Económica o presupuestal y Pérdida Reputacional)",O46)</f>
        <v xml:space="preserve">     Mayor a 500 SMLMV </v>
      </c>
      <c r="Q46" s="192" t="str">
        <f>IF(OR(P46='Tabla Impacto'!$C$11,P46='Tabla Impacto'!$D$11),"Leve",IF(OR(P46='Tabla Impacto'!$C$12,P46='Tabla Impacto'!$D$12),"Menor",IF(OR(P46='Tabla Impacto'!$C$13,P46='Tabla Impacto'!$D$13),"Moderado",IF(OR(P46='Tabla Impacto'!$C$14,P46='Tabla Impacto'!$D$14),"Mayor",IF(OR(P46='Tabla Impacto'!$C$15,P46='Tabla Impacto'!$D$15),"Catastrófico","")))))</f>
        <v>Catastrófico</v>
      </c>
      <c r="R46" s="281">
        <f>IF(Q46="","",IF(Q46="Leve",0.2,IF(Q46="Menor",0.4,IF(Q46="Moderado",0.6,IF(Q46="Mayor",0.8,IF(Q46="Catastrófico",1,))))))</f>
        <v>1</v>
      </c>
      <c r="S46" s="315" t="str">
        <f>IF(OR(AND(M46="Muy Baja",Q46="Leve"),AND(M46="Muy Baja",Q46="Menor"),AND(M46="Baja",Q46="Leve")),"Bajo",IF(OR(AND(M46="Muy baja",Q46="Moderado"),AND(M46="Baja",Q46="Menor"),AND(M46="Baja",Q46="Moderado"),AND(M46="Media",Q46="Leve"),AND(M46="Media",Q46="Menor"),AND(M46="Media",Q46="Moderado"),AND(M46="Alta",Q46="Leve"),AND(M46="Alta",Q46="Menor")),"Moderado",IF(OR(AND(M46="Muy Baja",Q46="Mayor"),AND(M46="Baja",Q46="Mayor"),AND(M46="Media",Q46="Mayor"),AND(M46="Alta",Q46="Moderado"),AND(M46="Alta",Q46="Mayor"),AND(M46="Muy Alta",Q46="Leve"),AND(M46="Muy Alta",Q46="Menor"),AND(M46="Muy Alta",Q46="Moderado"),AND(M46="Muy Alta",Q46="Mayor")),"Alto",IF(OR(AND(M46="Muy Baja",Q46="Catastrófico"),AND(M46="Baja",Q46="Catastrófico"),AND(M46="Media",Q46="Catastrófico"),AND(M46="Alta",Q46="Catastrófico"),AND(M46="Muy Alta",Q46="Catastrófico")),"Extremo",""))))</f>
        <v>Extremo</v>
      </c>
      <c r="T46" s="316">
        <v>1</v>
      </c>
      <c r="U46" s="265" t="s">
        <v>375</v>
      </c>
      <c r="V46" s="387" t="str">
        <f t="shared" si="50"/>
        <v>Probabilidad</v>
      </c>
      <c r="W46" s="209" t="s">
        <v>12</v>
      </c>
      <c r="X46" s="209" t="s">
        <v>7</v>
      </c>
      <c r="Y46" s="210" t="str">
        <f>IF(AND(W46="Preventivo",X46="Automático"),"50%",IF(AND(W46="Preventivo",X46="Manual"),"40%",IF(AND(W46="Detectivo",X46="Automático"),"40%",IF(AND(W46="Detectivo",X46="Manual"),"30%",IF(AND(W46="Correctivo",X46="Automático"),"35%",IF(AND(W46="Correctivo",X46="Manual"),"25%",""))))))</f>
        <v>40%</v>
      </c>
      <c r="Z46" s="211" t="s">
        <v>376</v>
      </c>
      <c r="AA46" s="212" t="s">
        <v>20</v>
      </c>
      <c r="AB46" s="213" t="s">
        <v>114</v>
      </c>
      <c r="AC46" s="129" t="s">
        <v>377</v>
      </c>
      <c r="AD46" s="200">
        <f t="shared" ref="AD46:AD51" si="62">IFERROR(IF(V46="Probabilidad",(N46-(+N46*Y46)),IF(V46="Impacto",N46,"")),"")</f>
        <v>0.12</v>
      </c>
      <c r="AE46" s="201" t="str">
        <f t="shared" ref="AE46:AE51" si="63">IFERROR(IF(AD46="","",IF(AD46&lt;=0.2,"Muy Baja",IF(AD46&lt;=0.4,"Baja",IF(AD46&lt;=0.6,"Media",IF(AD46&lt;=0.8,"Alta","Muy Alta"))))),"")</f>
        <v>Muy Baja</v>
      </c>
      <c r="AF46" s="174">
        <f t="shared" ref="AF46:AF51" si="64">+AD46</f>
        <v>0.12</v>
      </c>
      <c r="AG46" s="176" t="str">
        <f t="shared" ref="AG46:AG51" si="65">IFERROR(IF(AH46="","",IF(AH46&lt;=0.2,"Leve",IF(AH46&lt;=0.4,"Menor",IF(AH46&lt;=0.6,"Moderado",IF(AH46&lt;=0.8,"Mayor","Catastrófico"))))),"")</f>
        <v>Catastrófico</v>
      </c>
      <c r="AH46" s="174">
        <f t="shared" ref="AH46:AH51" si="66">IFERROR(IF(V46="Impacto",(R46-(+R46*Y46)),IF(V46="Probabilidad",R46,"")),"")</f>
        <v>1</v>
      </c>
      <c r="AI46" s="177" t="str">
        <f t="shared" ref="AI46:AI51" si="67">IFERROR(IF(OR(AND(AE46="Muy Baja",AG46="Leve"),AND(AE46="Muy Baja",AG46="Menor"),AND(AE46="Baja",AG46="Leve")),"Bajo",IF(OR(AND(AE46="Muy baja",AG46="Moderado"),AND(AE46="Baja",AG46="Menor"),AND(AE46="Baja",AG46="Moderado"),AND(AE46="Media",AG46="Leve"),AND(AE46="Media",AG46="Menor"),AND(AE46="Media",AG46="Moderado"),AND(AE46="Alta",AG46="Leve"),AND(AE46="Alta",AG46="Menor")),"Moderado",IF(OR(AND(AE46="Muy Baja",AG46="Mayor"),AND(AE46="Baja",AG46="Mayor"),AND(AE46="Media",AG46="Mayor"),AND(AE46="Alta",AG46="Moderado"),AND(AE46="Alta",AG46="Mayor"),AND(AE46="Muy Alta",AG46="Leve"),AND(AE46="Muy Alta",AG46="Menor"),AND(AE46="Muy Alta",AG46="Moderado"),AND(AE46="Muy Alta",AG46="Mayor")),"Alto",IF(OR(AND(AE46="Muy Baja",AG46="Catastrófico"),AND(AE46="Baja",AG46="Catastrófico"),AND(AE46="Media",AG46="Catastrófico"),AND(AE46="Alta",AG46="Catastrófico"),AND(AE46="Muy Alta",AG46="Catastrófico")),"Extremo","")))),"")</f>
        <v>Extremo</v>
      </c>
      <c r="AJ46" s="177" t="str">
        <f t="shared" si="53"/>
        <v>Extremo</v>
      </c>
      <c r="AK46" s="153" t="s">
        <v>129</v>
      </c>
      <c r="AL46" s="145" t="s">
        <v>673</v>
      </c>
      <c r="AM46" s="146" t="s">
        <v>674</v>
      </c>
      <c r="AN46" s="274" t="s">
        <v>658</v>
      </c>
      <c r="AO46" s="178" t="s">
        <v>424</v>
      </c>
      <c r="AP46" s="172" t="s">
        <v>377</v>
      </c>
      <c r="AQ46" s="275" t="s">
        <v>38</v>
      </c>
    </row>
    <row r="47" spans="2:43" ht="185.25" customHeight="1" x14ac:dyDescent="0.2">
      <c r="B47" s="158" t="s">
        <v>750</v>
      </c>
      <c r="C47" s="148" t="s">
        <v>326</v>
      </c>
      <c r="D47" s="376">
        <v>30</v>
      </c>
      <c r="E47" s="140" t="s">
        <v>331</v>
      </c>
      <c r="F47" s="235" t="s">
        <v>344</v>
      </c>
      <c r="G47" s="145" t="s">
        <v>614</v>
      </c>
      <c r="H47" s="146" t="s">
        <v>586</v>
      </c>
      <c r="I47" s="145" t="s">
        <v>927</v>
      </c>
      <c r="J47" s="247" t="s">
        <v>118</v>
      </c>
      <c r="K47" s="146" t="s">
        <v>655</v>
      </c>
      <c r="L47" s="248">
        <f>365*18</f>
        <v>6570</v>
      </c>
      <c r="M47" s="188" t="str">
        <f>IF(L47&lt;=0,"",IF(L47&lt;=2,"Muy Baja",IF(L47&lt;=24,"Baja",IF(L47&lt;=500,"Media",IF(L47&lt;=5000,"Alta","Muy Alta")))))</f>
        <v>Muy Alta</v>
      </c>
      <c r="N47" s="203">
        <f>IF(M47="","",IF(M47="Muy Baja",0.2,IF(M47="Baja",0.4,IF(M47="Media",0.6,IF(M47="Alta",0.8,IF(M47="Muy Alta",1,))))))</f>
        <v>1</v>
      </c>
      <c r="O47" s="204" t="s">
        <v>146</v>
      </c>
      <c r="P47" s="203" t="str">
        <f>IF(NOT(ISERROR(MATCH(O47,'[5]Tabla Impacto'!$B$221:$B$223,0))),'[5]Tabla Impacto'!$F$223&amp;"Por favor no seleccionar los criterios de impacto(Afectación Económica o presupuestal y Pérdida Reputacional)",O47)</f>
        <v xml:space="preserve">     El riesgo afecta la imagen de de la entidad con efecto publicitario sostenido a nivel de sector administrativo, nivel departamental o municipal</v>
      </c>
      <c r="Q47" s="188" t="str">
        <f>IF(OR(P47='Tabla Impacto'!$C$11,P47='Tabla Impacto'!$D$11),"Leve",IF(OR(P47='Tabla Impacto'!$C$12,P47='Tabla Impacto'!$D$12),"Menor",IF(OR(P47='Tabla Impacto'!$C$13,P47='Tabla Impacto'!$D$13),"Moderado",IF(OR(P47='Tabla Impacto'!$C$14,P47='Tabla Impacto'!$D$14),"Mayor",IF(OR(P47='Tabla Impacto'!$C$15,P47='Tabla Impacto'!$D$15),"Catastrófico","")))))</f>
        <v>Mayor</v>
      </c>
      <c r="R47" s="203">
        <f>IF(Q47="","",IF(Q47="Leve",0.2,IF(Q47="Menor",0.4,IF(Q47="Moderado",0.6,IF(Q47="Mayor",0.8,IF(Q47="Catastrófico",1,))))))</f>
        <v>0.8</v>
      </c>
      <c r="S47" s="205" t="str">
        <f>IF(OR(AND(M47="Muy Baja",Q47="Leve"),AND(M47="Muy Baja",Q47="Menor"),AND(M47="Baja",Q47="Leve")),"Bajo",IF(OR(AND(M47="Muy baja",Q47="Moderado"),AND(M47="Baja",Q47="Menor"),AND(M47="Baja",Q47="Moderado"),AND(M47="Media",Q47="Leve"),AND(M47="Media",Q47="Menor"),AND(M47="Media",Q47="Moderado"),AND(M47="Alta",Q47="Leve"),AND(M47="Alta",Q47="Menor")),"Moderado",IF(OR(AND(M47="Muy Baja",Q47="Mayor"),AND(M47="Baja",Q47="Mayor"),AND(M47="Media",Q47="Mayor"),AND(M47="Alta",Q47="Moderado"),AND(M47="Alta",Q47="Mayor"),AND(M47="Muy Alta",Q47="Leve"),AND(M47="Muy Alta",Q47="Menor"),AND(M47="Muy Alta",Q47="Moderado"),AND(M47="Muy Alta",Q47="Mayor")),"Alto",IF(OR(AND(M47="Muy Baja",Q47="Catastrófico"),AND(M47="Baja",Q47="Catastrófico"),AND(M47="Media",Q47="Catastrófico"),AND(M47="Alta",Q47="Catastrófico"),AND(M47="Muy Alta",Q47="Catastrófico")),"Extremo",""))))</f>
        <v>Alto</v>
      </c>
      <c r="T47" s="146">
        <v>1</v>
      </c>
      <c r="U47" s="172" t="s">
        <v>378</v>
      </c>
      <c r="V47" s="173" t="str">
        <f t="shared" ref="V47:V50" si="68">IF(OR(W47="Preventivo",W47="Detectivo"),"Probabilidad",IF(W47="Correctivo","Impacto",""))</f>
        <v>Probabilidad</v>
      </c>
      <c r="W47" s="209" t="s">
        <v>12</v>
      </c>
      <c r="X47" s="209" t="s">
        <v>7</v>
      </c>
      <c r="Y47" s="210" t="str">
        <f t="shared" ref="Y47" si="69">IF(AND(W47="Preventivo",X47="Automático"),"50%",IF(AND(W47="Preventivo",X47="Manual"),"40%",IF(AND(W47="Detectivo",X47="Automático"),"40%",IF(AND(W47="Detectivo",X47="Manual"),"30%",IF(AND(W47="Correctivo",X47="Automático"),"35%",IF(AND(W47="Correctivo",X47="Manual"),"25%",""))))))</f>
        <v>40%</v>
      </c>
      <c r="Z47" s="211" t="s">
        <v>17</v>
      </c>
      <c r="AA47" s="212" t="s">
        <v>20</v>
      </c>
      <c r="AB47" s="213" t="s">
        <v>114</v>
      </c>
      <c r="AC47" s="256" t="s">
        <v>379</v>
      </c>
      <c r="AD47" s="200">
        <f t="shared" si="62"/>
        <v>0.6</v>
      </c>
      <c r="AE47" s="201" t="str">
        <f t="shared" si="63"/>
        <v>Media</v>
      </c>
      <c r="AF47" s="174">
        <f t="shared" si="64"/>
        <v>0.6</v>
      </c>
      <c r="AG47" s="176" t="str">
        <f t="shared" si="65"/>
        <v>Mayor</v>
      </c>
      <c r="AH47" s="174">
        <f t="shared" si="66"/>
        <v>0.8</v>
      </c>
      <c r="AI47" s="177" t="str">
        <f t="shared" si="67"/>
        <v>Alto</v>
      </c>
      <c r="AJ47" s="177" t="str">
        <f t="shared" si="53"/>
        <v>Alto</v>
      </c>
      <c r="AK47" s="153" t="s">
        <v>129</v>
      </c>
      <c r="AL47" s="148" t="s">
        <v>380</v>
      </c>
      <c r="AM47" s="148" t="s">
        <v>381</v>
      </c>
      <c r="AN47" s="274" t="s">
        <v>658</v>
      </c>
      <c r="AO47" s="178" t="s">
        <v>424</v>
      </c>
      <c r="AP47" s="148" t="s">
        <v>382</v>
      </c>
      <c r="AQ47" s="179" t="s">
        <v>38</v>
      </c>
    </row>
    <row r="48" spans="2:43" ht="118.5" customHeight="1" x14ac:dyDescent="0.2">
      <c r="B48" s="158" t="s">
        <v>750</v>
      </c>
      <c r="C48" s="148" t="s">
        <v>327</v>
      </c>
      <c r="D48" s="376">
        <v>31</v>
      </c>
      <c r="E48" s="140" t="s">
        <v>332</v>
      </c>
      <c r="F48" s="276" t="s">
        <v>345</v>
      </c>
      <c r="G48" s="145" t="s">
        <v>615</v>
      </c>
      <c r="H48" s="146" t="s">
        <v>586</v>
      </c>
      <c r="I48" s="146" t="s">
        <v>588</v>
      </c>
      <c r="J48" s="247" t="s">
        <v>123</v>
      </c>
      <c r="K48" s="146" t="s">
        <v>655</v>
      </c>
      <c r="L48" s="248">
        <f>365*43</f>
        <v>15695</v>
      </c>
      <c r="M48" s="188" t="str">
        <f>IF(L48&lt;=0,"",IF(L48&lt;=2,"Muy Baja",IF(L48&lt;=24,"Baja",IF(L48&lt;=500,"Media",IF(L48&lt;=5000,"Alta","Muy Alta")))))</f>
        <v>Muy Alta</v>
      </c>
      <c r="N48" s="203">
        <f>IF(M48="","",IF(M48="Muy Baja",0.2,IF(M48="Baja",0.4,IF(M48="Media",0.6,IF(M48="Alta",0.8,IF(M48="Muy Alta",1,))))))</f>
        <v>1</v>
      </c>
      <c r="O48" s="204" t="s">
        <v>143</v>
      </c>
      <c r="P48" s="203" t="str">
        <f>IF(NOT(ISERROR(MATCH(O48,'[5]Tabla Impacto'!$B$221:$B$223,0))),'[5]Tabla Impacto'!$F$223&amp;"Por favor no seleccionar los criterios de impacto(Afectación Económica o presupuestal y Pérdida Reputacional)",O48)</f>
        <v xml:space="preserve">     El riesgo afecta la imagen de alguna área de la organización</v>
      </c>
      <c r="Q48" s="188" t="str">
        <f>IF(OR(P48='Tabla Impacto'!$C$11,P48='Tabla Impacto'!$D$11),"Leve",IF(OR(P48='Tabla Impacto'!$C$12,P48='Tabla Impacto'!$D$12),"Menor",IF(OR(P48='Tabla Impacto'!$C$13,P48='Tabla Impacto'!$D$13),"Moderado",IF(OR(P48='Tabla Impacto'!$C$14,P48='Tabla Impacto'!$D$14),"Mayor",IF(OR(P48='Tabla Impacto'!$C$15,P48='Tabla Impacto'!$D$15),"Catastrófico","")))))</f>
        <v>Leve</v>
      </c>
      <c r="R48" s="203">
        <f>IF(Q48="","",IF(Q48="Leve",0.2,IF(Q48="Menor",0.4,IF(Q48="Moderado",0.6,IF(Q48="Mayor",0.8,IF(Q48="Catastrófico",1,))))))</f>
        <v>0.2</v>
      </c>
      <c r="S48" s="205" t="str">
        <f>IF(OR(AND(M48="Muy Baja",Q48="Leve"),AND(M48="Muy Baja",Q48="Menor"),AND(M48="Baja",Q48="Leve")),"Bajo",IF(OR(AND(M48="Muy baja",Q48="Moderado"),AND(M48="Baja",Q48="Menor"),AND(M48="Baja",Q48="Moderado"),AND(M48="Media",Q48="Leve"),AND(M48="Media",Q48="Menor"),AND(M48="Media",Q48="Moderado"),AND(M48="Alta",Q48="Leve"),AND(M48="Alta",Q48="Menor")),"Moderado",IF(OR(AND(M48="Muy Baja",Q48="Mayor"),AND(M48="Baja",Q48="Mayor"),AND(M48="Media",Q48="Mayor"),AND(M48="Alta",Q48="Moderado"),AND(M48="Alta",Q48="Mayor"),AND(M48="Muy Alta",Q48="Leve"),AND(M48="Muy Alta",Q48="Menor"),AND(M48="Muy Alta",Q48="Moderado"),AND(M48="Muy Alta",Q48="Mayor")),"Alto",IF(OR(AND(M48="Muy Baja",Q48="Catastrófico"),AND(M48="Baja",Q48="Catastrófico"),AND(M48="Media",Q48="Catastrófico"),AND(M48="Alta",Q48="Catastrófico"),AND(M48="Muy Alta",Q48="Catastrófico")),"Extremo",""))))</f>
        <v>Alto</v>
      </c>
      <c r="T48" s="146">
        <v>1</v>
      </c>
      <c r="U48" s="172" t="s">
        <v>383</v>
      </c>
      <c r="V48" s="173" t="str">
        <f t="shared" si="68"/>
        <v>Probabilidad</v>
      </c>
      <c r="W48" s="209" t="s">
        <v>12</v>
      </c>
      <c r="X48" s="209" t="s">
        <v>7</v>
      </c>
      <c r="Y48" s="210" t="str">
        <f t="shared" ref="Y48:Y56" si="70">IF(AND(W48="Preventivo",X48="Automático"),"50%",IF(AND(W48="Preventivo",X48="Manual"),"40%",IF(AND(W48="Detectivo",X48="Automático"),"40%",IF(AND(W48="Detectivo",X48="Manual"),"30%",IF(AND(W48="Correctivo",X48="Automático"),"35%",IF(AND(W48="Correctivo",X48="Manual"),"25%",""))))))</f>
        <v>40%</v>
      </c>
      <c r="Z48" s="211" t="s">
        <v>17</v>
      </c>
      <c r="AA48" s="212" t="s">
        <v>20</v>
      </c>
      <c r="AB48" s="213" t="s">
        <v>114</v>
      </c>
      <c r="AC48" s="126" t="s">
        <v>384</v>
      </c>
      <c r="AD48" s="200">
        <f t="shared" si="62"/>
        <v>0.6</v>
      </c>
      <c r="AE48" s="201" t="str">
        <f t="shared" si="63"/>
        <v>Media</v>
      </c>
      <c r="AF48" s="174">
        <f t="shared" si="64"/>
        <v>0.6</v>
      </c>
      <c r="AG48" s="176" t="str">
        <f t="shared" si="65"/>
        <v>Leve</v>
      </c>
      <c r="AH48" s="174">
        <f t="shared" si="66"/>
        <v>0.2</v>
      </c>
      <c r="AI48" s="177" t="str">
        <f t="shared" si="67"/>
        <v>Moderado</v>
      </c>
      <c r="AJ48" s="177" t="str">
        <f t="shared" si="53"/>
        <v>Moderado</v>
      </c>
      <c r="AK48" s="153" t="s">
        <v>30</v>
      </c>
      <c r="AL48" s="148"/>
      <c r="AM48" s="148"/>
      <c r="AN48" s="178"/>
      <c r="AO48" s="178"/>
      <c r="AP48" s="148"/>
      <c r="AQ48" s="179"/>
    </row>
    <row r="49" spans="2:43" ht="116.25" customHeight="1" x14ac:dyDescent="0.2">
      <c r="B49" s="158" t="s">
        <v>750</v>
      </c>
      <c r="C49" s="148" t="s">
        <v>327</v>
      </c>
      <c r="D49" s="376">
        <v>32</v>
      </c>
      <c r="E49" s="140" t="s">
        <v>333</v>
      </c>
      <c r="F49" s="235" t="s">
        <v>346</v>
      </c>
      <c r="G49" s="145" t="s">
        <v>616</v>
      </c>
      <c r="H49" s="146" t="s">
        <v>586</v>
      </c>
      <c r="I49" s="145" t="s">
        <v>927</v>
      </c>
      <c r="J49" s="247" t="s">
        <v>118</v>
      </c>
      <c r="K49" s="146" t="s">
        <v>655</v>
      </c>
      <c r="L49" s="248">
        <f>365*43</f>
        <v>15695</v>
      </c>
      <c r="M49" s="188" t="str">
        <f>IF(L49&lt;=0,"",IF(L49&lt;=2,"Muy Baja",IF(L49&lt;=24,"Baja",IF(L49&lt;=500,"Media",IF(L49&lt;=5000,"Alta","Muy Alta")))))</f>
        <v>Muy Alta</v>
      </c>
      <c r="N49" s="203">
        <f>IF(M49="","",IF(M49="Muy Baja",0.2,IF(M49="Baja",0.4,IF(M49="Media",0.6,IF(M49="Alta",0.8,IF(M49="Muy Alta",1,))))))</f>
        <v>1</v>
      </c>
      <c r="O49" s="204" t="s">
        <v>143</v>
      </c>
      <c r="P49" s="203" t="str">
        <f>IF(NOT(ISERROR(MATCH(O49,'[5]Tabla Impacto'!$B$221:$B$223,0))),'[5]Tabla Impacto'!$F$223&amp;"Por favor no seleccionar los criterios de impacto(Afectación Económica o presupuestal y Pérdida Reputacional)",O49)</f>
        <v xml:space="preserve">     El riesgo afecta la imagen de alguna área de la organización</v>
      </c>
      <c r="Q49" s="188" t="str">
        <f>IF(OR(P49='Tabla Impacto'!$C$11,P49='Tabla Impacto'!$D$11),"Leve",IF(OR(P49='Tabla Impacto'!$C$12,P49='Tabla Impacto'!$D$12),"Menor",IF(OR(P49='Tabla Impacto'!$C$13,P49='Tabla Impacto'!$D$13),"Moderado",IF(OR(P49='Tabla Impacto'!$C$14,P49='Tabla Impacto'!$D$14),"Mayor",IF(OR(P49='Tabla Impacto'!$C$15,P49='Tabla Impacto'!$D$15),"Catastrófico","")))))</f>
        <v>Leve</v>
      </c>
      <c r="R49" s="203">
        <f>IF(Q49="","",IF(Q49="Leve",0.2,IF(Q49="Menor",0.4,IF(Q49="Moderado",0.6,IF(Q49="Mayor",0.8,IF(Q49="Catastrófico",1,))))))</f>
        <v>0.2</v>
      </c>
      <c r="S49" s="205" t="str">
        <f>IF(OR(AND(M49="Muy Baja",Q49="Leve"),AND(M49="Muy Baja",Q49="Menor"),AND(M49="Baja",Q49="Leve")),"Bajo",IF(OR(AND(M49="Muy baja",Q49="Moderado"),AND(M49="Baja",Q49="Menor"),AND(M49="Baja",Q49="Moderado"),AND(M49="Media",Q49="Leve"),AND(M49="Media",Q49="Menor"),AND(M49="Media",Q49="Moderado"),AND(M49="Alta",Q49="Leve"),AND(M49="Alta",Q49="Menor")),"Moderado",IF(OR(AND(M49="Muy Baja",Q49="Mayor"),AND(M49="Baja",Q49="Mayor"),AND(M49="Media",Q49="Mayor"),AND(M49="Alta",Q49="Moderado"),AND(M49="Alta",Q49="Mayor"),AND(M49="Muy Alta",Q49="Leve"),AND(M49="Muy Alta",Q49="Menor"),AND(M49="Muy Alta",Q49="Moderado"),AND(M49="Muy Alta",Q49="Mayor")),"Alto",IF(OR(AND(M49="Muy Baja",Q49="Catastrófico"),AND(M49="Baja",Q49="Catastrófico"),AND(M49="Media",Q49="Catastrófico"),AND(M49="Alta",Q49="Catastrófico"),AND(M49="Muy Alta",Q49="Catastrófico")),"Extremo",""))))</f>
        <v>Alto</v>
      </c>
      <c r="T49" s="146">
        <v>1</v>
      </c>
      <c r="U49" s="172" t="s">
        <v>385</v>
      </c>
      <c r="V49" s="173" t="str">
        <f t="shared" si="68"/>
        <v>Probabilidad</v>
      </c>
      <c r="W49" s="209" t="s">
        <v>12</v>
      </c>
      <c r="X49" s="209" t="s">
        <v>7</v>
      </c>
      <c r="Y49" s="210" t="str">
        <f t="shared" si="70"/>
        <v>40%</v>
      </c>
      <c r="Z49" s="211" t="s">
        <v>17</v>
      </c>
      <c r="AA49" s="212" t="s">
        <v>20</v>
      </c>
      <c r="AB49" s="213" t="s">
        <v>114</v>
      </c>
      <c r="AC49" s="126" t="s">
        <v>720</v>
      </c>
      <c r="AD49" s="200">
        <f t="shared" si="62"/>
        <v>0.6</v>
      </c>
      <c r="AE49" s="201" t="str">
        <f t="shared" si="63"/>
        <v>Media</v>
      </c>
      <c r="AF49" s="174">
        <f t="shared" si="64"/>
        <v>0.6</v>
      </c>
      <c r="AG49" s="176" t="str">
        <f t="shared" si="65"/>
        <v>Leve</v>
      </c>
      <c r="AH49" s="174">
        <f t="shared" si="66"/>
        <v>0.2</v>
      </c>
      <c r="AI49" s="177" t="str">
        <f t="shared" si="67"/>
        <v>Moderado</v>
      </c>
      <c r="AJ49" s="177" t="str">
        <f t="shared" si="53"/>
        <v>Moderado</v>
      </c>
      <c r="AK49" s="153" t="s">
        <v>30</v>
      </c>
      <c r="AL49" s="148"/>
      <c r="AM49" s="148"/>
      <c r="AN49" s="178"/>
      <c r="AO49" s="178"/>
      <c r="AP49" s="148"/>
      <c r="AQ49" s="179"/>
    </row>
    <row r="50" spans="2:43" ht="116.25" customHeight="1" x14ac:dyDescent="0.2">
      <c r="B50" s="158" t="s">
        <v>750</v>
      </c>
      <c r="C50" s="148" t="s">
        <v>327</v>
      </c>
      <c r="D50" s="376">
        <v>33</v>
      </c>
      <c r="E50" s="140" t="s">
        <v>334</v>
      </c>
      <c r="F50" s="235" t="s">
        <v>347</v>
      </c>
      <c r="G50" s="145" t="s">
        <v>617</v>
      </c>
      <c r="H50" s="146" t="s">
        <v>586</v>
      </c>
      <c r="I50" s="145" t="s">
        <v>927</v>
      </c>
      <c r="J50" s="247" t="s">
        <v>118</v>
      </c>
      <c r="K50" s="146" t="s">
        <v>655</v>
      </c>
      <c r="L50" s="248">
        <v>12</v>
      </c>
      <c r="M50" s="188" t="str">
        <f t="shared" ref="M50" si="71">IF(L50&lt;=0,"",IF(L50&lt;=2,"Muy Baja",IF(L50&lt;=24,"Baja",IF(L50&lt;=500,"Media",IF(L50&lt;=5000,"Alta","Muy Alta")))))</f>
        <v>Baja</v>
      </c>
      <c r="N50" s="203">
        <f t="shared" ref="N50" si="72">IF(M50="","",IF(M50="Muy Baja",0.2,IF(M50="Baja",0.4,IF(M50="Media",0.6,IF(M50="Alta",0.8,IF(M50="Muy Alta",1,))))))</f>
        <v>0.4</v>
      </c>
      <c r="O50" s="204" t="s">
        <v>143</v>
      </c>
      <c r="P50" s="203" t="str">
        <f>IF(NOT(ISERROR(MATCH(O50,'[5]Tabla Impacto'!$B$221:$B$223,0))),'[5]Tabla Impacto'!$F$223&amp;"Por favor no seleccionar los criterios de impacto(Afectación Económica o presupuestal y Pérdida Reputacional)",O50)</f>
        <v xml:space="preserve">     El riesgo afecta la imagen de alguna área de la organización</v>
      </c>
      <c r="Q50" s="188" t="str">
        <f>IF(OR(P50='Tabla Impacto'!$C$11,P50='Tabla Impacto'!$D$11),"Leve",IF(OR(P50='Tabla Impacto'!$C$12,P50='Tabla Impacto'!$D$12),"Menor",IF(OR(P50='Tabla Impacto'!$C$13,P50='Tabla Impacto'!$D$13),"Moderado",IF(OR(P50='Tabla Impacto'!$C$14,P50='Tabla Impacto'!$D$14),"Mayor",IF(OR(P50='Tabla Impacto'!$C$15,P50='Tabla Impacto'!$D$15),"Catastrófico","")))))</f>
        <v>Leve</v>
      </c>
      <c r="R50" s="203">
        <f t="shared" ref="R50" si="73">IF(Q50="","",IF(Q50="Leve",0.2,IF(Q50="Menor",0.4,IF(Q50="Moderado",0.6,IF(Q50="Mayor",0.8,IF(Q50="Catastrófico",1,))))))</f>
        <v>0.2</v>
      </c>
      <c r="S50" s="205" t="str">
        <f t="shared" ref="S50" si="74">IF(OR(AND(M50="Muy Baja",Q50="Leve"),AND(M50="Muy Baja",Q50="Menor"),AND(M50="Baja",Q50="Leve")),"Bajo",IF(OR(AND(M50="Muy baja",Q50="Moderado"),AND(M50="Baja",Q50="Menor"),AND(M50="Baja",Q50="Moderado"),AND(M50="Media",Q50="Leve"),AND(M50="Media",Q50="Menor"),AND(M50="Media",Q50="Moderado"),AND(M50="Alta",Q50="Leve"),AND(M50="Alta",Q50="Menor")),"Moderado",IF(OR(AND(M50="Muy Baja",Q50="Mayor"),AND(M50="Baja",Q50="Mayor"),AND(M50="Media",Q50="Mayor"),AND(M50="Alta",Q50="Moderado"),AND(M50="Alta",Q50="Mayor"),AND(M50="Muy Alta",Q50="Leve"),AND(M50="Muy Alta",Q50="Menor"),AND(M50="Muy Alta",Q50="Moderado"),AND(M50="Muy Alta",Q50="Mayor")),"Alto",IF(OR(AND(M50="Muy Baja",Q50="Catastrófico"),AND(M50="Baja",Q50="Catastrófico"),AND(M50="Media",Q50="Catastrófico"),AND(M50="Alta",Q50="Catastrófico"),AND(M50="Muy Alta",Q50="Catastrófico")),"Extremo",""))))</f>
        <v>Bajo</v>
      </c>
      <c r="T50" s="146">
        <v>1</v>
      </c>
      <c r="U50" s="172" t="s">
        <v>386</v>
      </c>
      <c r="V50" s="173" t="str">
        <f t="shared" si="68"/>
        <v>Probabilidad</v>
      </c>
      <c r="W50" s="209" t="s">
        <v>12</v>
      </c>
      <c r="X50" s="209" t="s">
        <v>7</v>
      </c>
      <c r="Y50" s="210" t="str">
        <f t="shared" si="70"/>
        <v>40%</v>
      </c>
      <c r="Z50" s="211" t="s">
        <v>17</v>
      </c>
      <c r="AA50" s="212" t="s">
        <v>20</v>
      </c>
      <c r="AB50" s="213" t="s">
        <v>114</v>
      </c>
      <c r="AC50" s="126" t="s">
        <v>720</v>
      </c>
      <c r="AD50" s="200">
        <f t="shared" si="62"/>
        <v>0.24</v>
      </c>
      <c r="AE50" s="201" t="str">
        <f t="shared" si="63"/>
        <v>Baja</v>
      </c>
      <c r="AF50" s="174">
        <f t="shared" si="64"/>
        <v>0.24</v>
      </c>
      <c r="AG50" s="176" t="str">
        <f t="shared" si="65"/>
        <v>Leve</v>
      </c>
      <c r="AH50" s="174">
        <f t="shared" si="66"/>
        <v>0.2</v>
      </c>
      <c r="AI50" s="177" t="str">
        <f t="shared" si="67"/>
        <v>Bajo</v>
      </c>
      <c r="AJ50" s="177" t="str">
        <f t="shared" si="53"/>
        <v>Bajo</v>
      </c>
      <c r="AK50" s="277" t="s">
        <v>29</v>
      </c>
      <c r="AL50" s="148"/>
      <c r="AM50" s="148"/>
      <c r="AN50" s="178"/>
      <c r="AO50" s="178"/>
      <c r="AP50" s="148"/>
      <c r="AQ50" s="179"/>
    </row>
    <row r="51" spans="2:43" ht="66" customHeight="1" x14ac:dyDescent="0.2">
      <c r="B51" s="158" t="s">
        <v>750</v>
      </c>
      <c r="C51" s="148" t="s">
        <v>327</v>
      </c>
      <c r="D51" s="548">
        <v>34</v>
      </c>
      <c r="E51" s="583" t="s">
        <v>335</v>
      </c>
      <c r="F51" s="581" t="s">
        <v>348</v>
      </c>
      <c r="G51" s="550" t="s">
        <v>618</v>
      </c>
      <c r="H51" s="478" t="s">
        <v>586</v>
      </c>
      <c r="I51" s="491" t="s">
        <v>927</v>
      </c>
      <c r="J51" s="585" t="s">
        <v>118</v>
      </c>
      <c r="K51" s="478" t="s">
        <v>655</v>
      </c>
      <c r="L51" s="586">
        <v>7950</v>
      </c>
      <c r="M51" s="468" t="str">
        <f t="shared" ref="M51" si="75">IF(L51&lt;=0,"",IF(L51&lt;=2,"Muy Baja",IF(L51&lt;=24,"Baja",IF(L51&lt;=500,"Media",IF(L51&lt;=5000,"Alta","Muy Alta")))))</f>
        <v>Muy Alta</v>
      </c>
      <c r="N51" s="473">
        <f t="shared" ref="N51" si="76">IF(M51="","",IF(M51="Muy Baja",0.2,IF(M51="Baja",0.4,IF(M51="Media",0.6,IF(M51="Alta",0.8,IF(M51="Muy Alta",1,))))))</f>
        <v>1</v>
      </c>
      <c r="O51" s="204" t="s">
        <v>143</v>
      </c>
      <c r="P51" s="469" t="str">
        <f>IF(NOT(ISERROR(MATCH(O51,'[5]Tabla Impacto'!$B$221:$B$223,0))),'[5]Tabla Impacto'!$F$223&amp;"Por favor no seleccionar los criterios de impacto(Afectación Económica o presupuestal y Pérdida Reputacional)",O51)</f>
        <v xml:space="preserve">     El riesgo afecta la imagen de alguna área de la organización</v>
      </c>
      <c r="Q51" s="468" t="str">
        <f>IF(OR(P51='Tabla Impacto'!$C$11,P51='Tabla Impacto'!$D$11),"Leve",IF(OR(P51='Tabla Impacto'!$C$12,P51='Tabla Impacto'!$D$12),"Menor",IF(OR(P51='Tabla Impacto'!$C$13,P51='Tabla Impacto'!$D$13),"Moderado",IF(OR(P51='Tabla Impacto'!$C$14,P51='Tabla Impacto'!$D$14),"Mayor",IF(OR(P51='Tabla Impacto'!$C$15,P51='Tabla Impacto'!$D$15),"Catastrófico","")))))</f>
        <v>Leve</v>
      </c>
      <c r="R51" s="469">
        <f t="shared" ref="R51" si="77">IF(Q51="","",IF(Q51="Leve",0.2,IF(Q51="Menor",0.4,IF(Q51="Moderado",0.6,IF(Q51="Mayor",0.8,IF(Q51="Catastrófico",1,))))))</f>
        <v>0.2</v>
      </c>
      <c r="S51" s="471" t="str">
        <f t="shared" ref="S51" si="78">IF(OR(AND(M51="Muy Baja",Q51="Leve"),AND(M51="Muy Baja",Q51="Menor"),AND(M51="Baja",Q51="Leve")),"Bajo",IF(OR(AND(M51="Muy baja",Q51="Moderado"),AND(M51="Baja",Q51="Menor"),AND(M51="Baja",Q51="Moderado"),AND(M51="Media",Q51="Leve"),AND(M51="Media",Q51="Menor"),AND(M51="Media",Q51="Moderado"),AND(M51="Alta",Q51="Leve"),AND(M51="Alta",Q51="Menor")),"Moderado",IF(OR(AND(M51="Muy Baja",Q51="Mayor"),AND(M51="Baja",Q51="Mayor"),AND(M51="Media",Q51="Mayor"),AND(M51="Alta",Q51="Moderado"),AND(M51="Alta",Q51="Mayor"),AND(M51="Muy Alta",Q51="Leve"),AND(M51="Muy Alta",Q51="Menor"),AND(M51="Muy Alta",Q51="Moderado"),AND(M51="Muy Alta",Q51="Mayor")),"Alto",IF(OR(AND(M51="Muy Baja",Q51="Catastrófico"),AND(M51="Baja",Q51="Catastrófico"),AND(M51="Media",Q51="Catastrófico"),AND(M51="Alta",Q51="Catastrófico"),AND(M51="Muy Alta",Q51="Catastrófico")),"Extremo",""))))</f>
        <v>Alto</v>
      </c>
      <c r="T51" s="146">
        <v>1</v>
      </c>
      <c r="U51" s="172" t="s">
        <v>387</v>
      </c>
      <c r="V51" s="173" t="str">
        <f t="shared" ref="V51:V52" si="79">IF(OR(W51="Preventivo",W51="Detectivo"),"Probabilidad",IF(W51="Correctivo","Impacto",""))</f>
        <v>Probabilidad</v>
      </c>
      <c r="W51" s="209" t="s">
        <v>12</v>
      </c>
      <c r="X51" s="209" t="s">
        <v>7</v>
      </c>
      <c r="Y51" s="210" t="str">
        <f t="shared" si="70"/>
        <v>40%</v>
      </c>
      <c r="Z51" s="211" t="s">
        <v>17</v>
      </c>
      <c r="AA51" s="212" t="s">
        <v>20</v>
      </c>
      <c r="AB51" s="213" t="s">
        <v>114</v>
      </c>
      <c r="AC51" s="126" t="s">
        <v>721</v>
      </c>
      <c r="AD51" s="200">
        <f t="shared" si="62"/>
        <v>0.6</v>
      </c>
      <c r="AE51" s="201" t="str">
        <f t="shared" si="63"/>
        <v>Media</v>
      </c>
      <c r="AF51" s="174">
        <f t="shared" si="64"/>
        <v>0.6</v>
      </c>
      <c r="AG51" s="176" t="str">
        <f t="shared" si="65"/>
        <v>Leve</v>
      </c>
      <c r="AH51" s="174">
        <f t="shared" si="66"/>
        <v>0.2</v>
      </c>
      <c r="AI51" s="177" t="str">
        <f t="shared" si="67"/>
        <v>Moderado</v>
      </c>
      <c r="AJ51" s="460" t="str">
        <f t="shared" ref="AJ51" si="80">$AI$52</f>
        <v>Bajo</v>
      </c>
      <c r="AK51" s="453" t="s">
        <v>29</v>
      </c>
      <c r="AL51" s="148"/>
      <c r="AM51" s="278"/>
      <c r="AN51" s="257"/>
      <c r="AO51" s="178"/>
      <c r="AP51" s="279"/>
      <c r="AQ51" s="179"/>
    </row>
    <row r="52" spans="2:43" ht="90.75" customHeight="1" x14ac:dyDescent="0.2">
      <c r="B52" s="158" t="s">
        <v>750</v>
      </c>
      <c r="C52" s="148" t="s">
        <v>327</v>
      </c>
      <c r="D52" s="548"/>
      <c r="E52" s="575"/>
      <c r="F52" s="582"/>
      <c r="G52" s="572"/>
      <c r="H52" s="551"/>
      <c r="I52" s="551"/>
      <c r="J52" s="489"/>
      <c r="K52" s="551"/>
      <c r="L52" s="490"/>
      <c r="M52" s="455"/>
      <c r="N52" s="469"/>
      <c r="O52" s="398" t="s">
        <v>143</v>
      </c>
      <c r="P52" s="574"/>
      <c r="Q52" s="455"/>
      <c r="R52" s="470"/>
      <c r="S52" s="471"/>
      <c r="T52" s="146">
        <v>2</v>
      </c>
      <c r="U52" s="172" t="s">
        <v>388</v>
      </c>
      <c r="V52" s="173" t="str">
        <f t="shared" si="79"/>
        <v>Probabilidad</v>
      </c>
      <c r="W52" s="209" t="s">
        <v>12</v>
      </c>
      <c r="X52" s="209" t="s">
        <v>7</v>
      </c>
      <c r="Y52" s="210" t="str">
        <f t="shared" si="70"/>
        <v>40%</v>
      </c>
      <c r="Z52" s="211" t="s">
        <v>17</v>
      </c>
      <c r="AA52" s="212" t="s">
        <v>20</v>
      </c>
      <c r="AB52" s="213" t="s">
        <v>114</v>
      </c>
      <c r="AC52" s="126" t="s">
        <v>389</v>
      </c>
      <c r="AD52" s="200">
        <f>IFERROR(IF(AND(V51="Probabilidad",V52="Probabilidad"),(AF51-(+AF51*Y52)),IF(V52="Probabilidad",(N51-(+N51*Y52)),IF(V52="Impacto",AF51,""))),"")</f>
        <v>0.36</v>
      </c>
      <c r="AE52" s="201" t="str">
        <f t="shared" ref="AE52" si="81">IFERROR(IF(AD52="","",IF(AD52&lt;=0.2,"Muy Baja",IF(AD52&lt;=0.4,"Baja",IF(AD52&lt;=0.6,"Media",IF(AD52&lt;=0.8,"Alta","Muy Alta"))))),"")</f>
        <v>Baja</v>
      </c>
      <c r="AF52" s="174">
        <f t="shared" ref="AF52" si="82">+AD52</f>
        <v>0.36</v>
      </c>
      <c r="AG52" s="176" t="str">
        <f t="shared" ref="AG52" si="83">IFERROR(IF(AH52="","",IF(AH52&lt;=0.2,"Leve",IF(AH52&lt;=0.4,"Menor",IF(AH52&lt;=0.6,"Moderado",IF(AH52&lt;=0.8,"Mayor","Catastrófico"))))),"")</f>
        <v>Leve</v>
      </c>
      <c r="AH52" s="216">
        <f>IFERROR(IF(AND(V51="Impacto",V52="Impacto"),(AH51-(+AH51*Y52)),IF(V52="Impacto",($N$10-(+$N$10*Y52)),IF(V52="Probabilidad",AH51,""))),"")</f>
        <v>0.2</v>
      </c>
      <c r="AI52" s="177" t="str">
        <f t="shared" ref="AI52" si="84">IFERROR(IF(OR(AND(AE52="Muy Baja",AG52="Leve"),AND(AE52="Muy Baja",AG52="Menor"),AND(AE52="Baja",AG52="Leve")),"Bajo",IF(OR(AND(AE52="Muy baja",AG52="Moderado"),AND(AE52="Baja",AG52="Menor"),AND(AE52="Baja",AG52="Moderado"),AND(AE52="Media",AG52="Leve"),AND(AE52="Media",AG52="Menor"),AND(AE52="Media",AG52="Moderado"),AND(AE52="Alta",AG52="Leve"),AND(AE52="Alta",AG52="Menor")),"Moderado",IF(OR(AND(AE52="Muy Baja",AG52="Mayor"),AND(AE52="Baja",AG52="Mayor"),AND(AE52="Media",AG52="Mayor"),AND(AE52="Alta",AG52="Moderado"),AND(AE52="Alta",AG52="Mayor"),AND(AE52="Muy Alta",AG52="Leve"),AND(AE52="Muy Alta",AG52="Menor"),AND(AE52="Muy Alta",AG52="Moderado"),AND(AE52="Muy Alta",AG52="Mayor")),"Alto",IF(OR(AND(AE52="Muy Baja",AG52="Catastrófico"),AND(AE52="Baja",AG52="Catastrófico"),AND(AE52="Media",AG52="Catastrófico"),AND(AE52="Alta",AG52="Catastrófico"),AND(AE52="Muy Alta",AG52="Catastrófico")),"Extremo","")))),"")</f>
        <v>Bajo</v>
      </c>
      <c r="AJ52" s="461"/>
      <c r="AK52" s="456"/>
      <c r="AL52" s="148"/>
      <c r="AM52" s="278"/>
      <c r="AN52" s="257"/>
      <c r="AO52" s="178"/>
      <c r="AP52" s="279"/>
      <c r="AQ52" s="179"/>
    </row>
    <row r="53" spans="2:43" ht="89.25" customHeight="1" x14ac:dyDescent="0.2">
      <c r="B53" s="158" t="s">
        <v>750</v>
      </c>
      <c r="C53" s="148" t="s">
        <v>328</v>
      </c>
      <c r="D53" s="376">
        <v>35</v>
      </c>
      <c r="E53" s="143" t="s">
        <v>298</v>
      </c>
      <c r="F53" s="261" t="s">
        <v>302</v>
      </c>
      <c r="G53" s="149" t="s">
        <v>602</v>
      </c>
      <c r="H53" s="296" t="s">
        <v>586</v>
      </c>
      <c r="I53" s="296" t="s">
        <v>588</v>
      </c>
      <c r="J53" s="402" t="s">
        <v>123</v>
      </c>
      <c r="K53" s="296" t="s">
        <v>655</v>
      </c>
      <c r="L53" s="403">
        <v>12</v>
      </c>
      <c r="M53" s="317" t="str">
        <f t="shared" ref="M53" si="85">IF(L53&lt;=0,"",IF(L53&lt;=2,"Muy Baja",IF(L53&lt;=24,"Baja",IF(L53&lt;=500,"Media",IF(L53&lt;=5000,"Alta","Muy Alta")))))</f>
        <v>Baja</v>
      </c>
      <c r="N53" s="313">
        <f t="shared" ref="N53" si="86">IF(M53="","",IF(M53="Muy Baja",0.2,IF(M53="Baja",0.4,IF(M53="Media",0.6,IF(M53="Alta",0.8,IF(M53="Muy Alta",1,))))))</f>
        <v>0.4</v>
      </c>
      <c r="O53" s="204" t="s">
        <v>143</v>
      </c>
      <c r="P53" s="203" t="str">
        <f>IF(NOT(ISERROR(MATCH(O53,'[5]Tabla Impacto'!$B$221:$B$223,0))),'[5]Tabla Impacto'!$F$223&amp;"Por favor no seleccionar los criterios de impacto(Afectación Económica o presupuestal y Pérdida Reputacional)",O53)</f>
        <v xml:space="preserve">     El riesgo afecta la imagen de alguna área de la organización</v>
      </c>
      <c r="Q53" s="317" t="str">
        <f>IF(OR(P53='Tabla Impacto'!$C$11,P53='Tabla Impacto'!$D$11),"Leve",IF(OR(P53='Tabla Impacto'!$C$12,P53='Tabla Impacto'!$D$12),"Menor",IF(OR(P53='Tabla Impacto'!$C$13,P53='Tabla Impacto'!$D$13),"Moderado",IF(OR(P53='Tabla Impacto'!$C$14,P53='Tabla Impacto'!$D$14),"Mayor",IF(OR(P53='Tabla Impacto'!$C$15,P53='Tabla Impacto'!$D$15),"Catastrófico","")))))</f>
        <v>Leve</v>
      </c>
      <c r="R53" s="203">
        <f t="shared" ref="R53" si="87">IF(Q53="","",IF(Q53="Leve",0.2,IF(Q53="Menor",0.4,IF(Q53="Moderado",0.6,IF(Q53="Mayor",0.8,IF(Q53="Catastrófico",1,))))))</f>
        <v>0.2</v>
      </c>
      <c r="S53" s="205" t="str">
        <f t="shared" ref="S53" si="88">IF(OR(AND(M53="Muy Baja",Q53="Leve"),AND(M53="Muy Baja",Q53="Menor"),AND(M53="Baja",Q53="Leve")),"Bajo",IF(OR(AND(M53="Muy baja",Q53="Moderado"),AND(M53="Baja",Q53="Menor"),AND(M53="Baja",Q53="Moderado"),AND(M53="Media",Q53="Leve"),AND(M53="Media",Q53="Menor"),AND(M53="Media",Q53="Moderado"),AND(M53="Alta",Q53="Leve"),AND(M53="Alta",Q53="Menor")),"Moderado",IF(OR(AND(M53="Muy Baja",Q53="Mayor"),AND(M53="Baja",Q53="Mayor"),AND(M53="Media",Q53="Mayor"),AND(M53="Alta",Q53="Moderado"),AND(M53="Alta",Q53="Mayor"),AND(M53="Muy Alta",Q53="Leve"),AND(M53="Muy Alta",Q53="Menor"),AND(M53="Muy Alta",Q53="Moderado"),AND(M53="Muy Alta",Q53="Mayor")),"Alto",IF(OR(AND(M53="Muy Baja",Q53="Catastrófico"),AND(M53="Baja",Q53="Catastrófico"),AND(M53="Media",Q53="Catastrófico"),AND(M53="Alta",Q53="Catastrófico"),AND(M53="Muy Alta",Q53="Catastrófico")),"Extremo",""))))</f>
        <v>Bajo</v>
      </c>
      <c r="T53" s="146">
        <v>1</v>
      </c>
      <c r="U53" s="172" t="s">
        <v>390</v>
      </c>
      <c r="V53" s="173" t="str">
        <f t="shared" ref="V53" si="89">IF(OR(W53="Preventivo",W53="Detectivo"),"Probabilidad",IF(W53="Correctivo","Impacto",""))</f>
        <v>Probabilidad</v>
      </c>
      <c r="W53" s="209" t="s">
        <v>12</v>
      </c>
      <c r="X53" s="209" t="s">
        <v>7</v>
      </c>
      <c r="Y53" s="210" t="str">
        <f t="shared" si="70"/>
        <v>40%</v>
      </c>
      <c r="Z53" s="211" t="s">
        <v>17</v>
      </c>
      <c r="AA53" s="212" t="s">
        <v>20</v>
      </c>
      <c r="AB53" s="213" t="s">
        <v>114</v>
      </c>
      <c r="AC53" s="126" t="s">
        <v>391</v>
      </c>
      <c r="AD53" s="200">
        <f>IFERROR(IF(V53="Probabilidad",(N53-(+N53*Y53)),IF(V53="Impacto",N53,"")),"")</f>
        <v>0.24</v>
      </c>
      <c r="AE53" s="201" t="str">
        <f>IFERROR(IF(AD53="","",IF(AD53&lt;=0.2,"Muy Baja",IF(AD53&lt;=0.4,"Baja",IF(AD53&lt;=0.6,"Media",IF(AD53&lt;=0.8,"Alta","Muy Alta"))))),"")</f>
        <v>Baja</v>
      </c>
      <c r="AF53" s="174">
        <f>+AD53</f>
        <v>0.24</v>
      </c>
      <c r="AG53" s="176" t="str">
        <f>IFERROR(IF(AH53="","",IF(AH53&lt;=0.2,"Leve",IF(AH53&lt;=0.4,"Menor",IF(AH53&lt;=0.6,"Moderado",IF(AH53&lt;=0.8,"Mayor","Catastrófico"))))),"")</f>
        <v>Leve</v>
      </c>
      <c r="AH53" s="174">
        <f>IFERROR(IF(V53="Impacto",(R53-(+R53*Y53)),IF(V53="Probabilidad",R53,"")),"")</f>
        <v>0.2</v>
      </c>
      <c r="AI53" s="177" t="str">
        <f>IFERROR(IF(OR(AND(AE53="Muy Baja",AG53="Leve"),AND(AE53="Muy Baja",AG53="Menor"),AND(AE53="Baja",AG53="Leve")),"Bajo",IF(OR(AND(AE53="Muy baja",AG53="Moderado"),AND(AE53="Baja",AG53="Menor"),AND(AE53="Baja",AG53="Moderado"),AND(AE53="Media",AG53="Leve"),AND(AE53="Media",AG53="Menor"),AND(AE53="Media",AG53="Moderado"),AND(AE53="Alta",AG53="Leve"),AND(AE53="Alta",AG53="Menor")),"Moderado",IF(OR(AND(AE53="Muy Baja",AG53="Mayor"),AND(AE53="Baja",AG53="Mayor"),AND(AE53="Media",AG53="Mayor"),AND(AE53="Alta",AG53="Moderado"),AND(AE53="Alta",AG53="Mayor"),AND(AE53="Muy Alta",AG53="Leve"),AND(AE53="Muy Alta",AG53="Menor"),AND(AE53="Muy Alta",AG53="Moderado"),AND(AE53="Muy Alta",AG53="Mayor")),"Alto",IF(OR(AND(AE53="Muy Baja",AG53="Catastrófico"),AND(AE53="Baja",AG53="Catastrófico"),AND(AE53="Media",AG53="Catastrófico"),AND(AE53="Alta",AG53="Catastrófico"),AND(AE53="Muy Alta",AG53="Catastrófico")),"Extremo","")))),"")</f>
        <v>Bajo</v>
      </c>
      <c r="AJ53" s="177" t="str">
        <f t="shared" si="53"/>
        <v>Bajo</v>
      </c>
      <c r="AK53" s="282" t="s">
        <v>29</v>
      </c>
      <c r="AL53" s="148" t="s">
        <v>392</v>
      </c>
      <c r="AM53" s="148" t="s">
        <v>393</v>
      </c>
      <c r="AN53" s="274" t="s">
        <v>658</v>
      </c>
      <c r="AO53" s="178" t="s">
        <v>424</v>
      </c>
      <c r="AP53" s="126" t="s">
        <v>391</v>
      </c>
      <c r="AQ53" s="179" t="s">
        <v>38</v>
      </c>
    </row>
    <row r="54" spans="2:43" ht="165.75" x14ac:dyDescent="0.2">
      <c r="B54" s="156" t="s">
        <v>760</v>
      </c>
      <c r="C54" s="145" t="s">
        <v>396</v>
      </c>
      <c r="D54" s="376">
        <v>36</v>
      </c>
      <c r="E54" s="137" t="s">
        <v>394</v>
      </c>
      <c r="F54" s="148" t="s">
        <v>397</v>
      </c>
      <c r="G54" s="145" t="s">
        <v>619</v>
      </c>
      <c r="H54" s="146" t="s">
        <v>586</v>
      </c>
      <c r="I54" s="146" t="s">
        <v>588</v>
      </c>
      <c r="J54" s="148" t="s">
        <v>118</v>
      </c>
      <c r="K54" s="146" t="s">
        <v>655</v>
      </c>
      <c r="L54" s="386">
        <v>1</v>
      </c>
      <c r="M54" s="188" t="str">
        <f>IF(L54&lt;=0,"",IF(L54&lt;=2,"Muy Baja",IF(L54&lt;=24,"Baja",IF(L54&lt;=500,"Media",IF(L54&lt;=5000,"Alta","Muy Alta")))))</f>
        <v>Muy Baja</v>
      </c>
      <c r="N54" s="203">
        <f>IF(M54="","",IF(M54="Muy Baja",0.2,IF(M54="Baja",0.4,IF(M54="Media",0.6,IF(M54="Alta",0.8,IF(M54="Muy Alta",1,))))))</f>
        <v>0.2</v>
      </c>
      <c r="O54" s="204" t="s">
        <v>143</v>
      </c>
      <c r="P54" s="203" t="str">
        <f>IF(NOT(ISERROR(MATCH(O54,'[6]Tabla Impacto'!$B$221:$B$223,0))),'[6]Tabla Impacto'!$F$223&amp;"Por favor no seleccionar los criterios de impacto(Afectación Económica o presupuestal y Pérdida Reputacional)",O54)</f>
        <v xml:space="preserve">     El riesgo afecta la imagen de alguna área de la organización</v>
      </c>
      <c r="Q54" s="188" t="str">
        <f>IF(OR(P54='Tabla Impacto'!$C$11,P54='Tabla Impacto'!$D$11),"Leve",IF(OR(P54='Tabla Impacto'!$C$12,P54='Tabla Impacto'!$D$12),"Menor",IF(OR(P54='Tabla Impacto'!$C$13,P54='Tabla Impacto'!$D$13),"Moderado",IF(OR(P54='Tabla Impacto'!$C$14,P54='Tabla Impacto'!$D$14),"Mayor",IF(OR(P54='Tabla Impacto'!$C$15,P54='Tabla Impacto'!$D$15),"Catastrófico","")))))</f>
        <v>Leve</v>
      </c>
      <c r="R54" s="203">
        <f>IF(Q54="","",IF(Q54="Leve",0.2,IF(Q54="Menor",0.4,IF(Q54="Moderado",0.6,IF(Q54="Mayor",0.8,IF(Q54="Catastrófico",1,))))))</f>
        <v>0.2</v>
      </c>
      <c r="S54" s="205" t="str">
        <f>IF(OR(AND(M54="Muy Baja",Q54="Leve"),AND(M54="Muy Baja",Q54="Menor"),AND(M54="Baja",Q54="Leve")),"Bajo",IF(OR(AND(M54="Muy baja",Q54="Moderado"),AND(M54="Baja",Q54="Menor"),AND(M54="Baja",Q54="Moderado"),AND(M54="Media",Q54="Leve"),AND(M54="Media",Q54="Menor"),AND(M54="Media",Q54="Moderado"),AND(M54="Alta",Q54="Leve"),AND(M54="Alta",Q54="Menor")),"Moderado",IF(OR(AND(M54="Muy Baja",Q54="Mayor"),AND(M54="Baja",Q54="Mayor"),AND(M54="Media",Q54="Mayor"),AND(M54="Alta",Q54="Moderado"),AND(M54="Alta",Q54="Mayor"),AND(M54="Muy Alta",Q54="Leve"),AND(M54="Muy Alta",Q54="Menor"),AND(M54="Muy Alta",Q54="Moderado"),AND(M54="Muy Alta",Q54="Mayor")),"Alto",IF(OR(AND(M54="Muy Baja",Q54="Catastrófico"),AND(M54="Baja",Q54="Catastrófico"),AND(M54="Media",Q54="Catastrófico"),AND(M54="Alta",Q54="Catastrófico"),AND(M54="Muy Alta",Q54="Catastrófico")),"Extremo",""))))</f>
        <v>Bajo</v>
      </c>
      <c r="T54" s="146">
        <v>1</v>
      </c>
      <c r="U54" s="172" t="s">
        <v>399</v>
      </c>
      <c r="V54" s="173" t="str">
        <f t="shared" ref="V54:V61" si="90">IF(OR(W54="Preventivo",W54="Detectivo"),"Probabilidad",IF(W54="Correctivo","Impacto",""))</f>
        <v>Probabilidad</v>
      </c>
      <c r="W54" s="195" t="s">
        <v>12</v>
      </c>
      <c r="X54" s="195" t="s">
        <v>7</v>
      </c>
      <c r="Y54" s="196" t="str">
        <f t="shared" si="70"/>
        <v>40%</v>
      </c>
      <c r="Z54" s="197" t="s">
        <v>17</v>
      </c>
      <c r="AA54" s="198" t="s">
        <v>20</v>
      </c>
      <c r="AB54" s="199" t="s">
        <v>114</v>
      </c>
      <c r="AC54" s="126" t="s">
        <v>400</v>
      </c>
      <c r="AD54" s="200">
        <f>IFERROR(IF(V54="Probabilidad",(N54-(+N54*Y54)),IF(V54="Impacto",N54,"")),"")</f>
        <v>0.12</v>
      </c>
      <c r="AE54" s="206" t="str">
        <f>IFERROR(IF(AD54="","",IF(AD54&lt;=0.2,"Muy Baja",IF(AD54&lt;=0.4,"Baja",IF(AD54&lt;=0.6,"Media",IF(AD54&lt;=0.8,"Alta","Muy Alta"))))),"")</f>
        <v>Muy Baja</v>
      </c>
      <c r="AF54" s="196">
        <f>+AD54</f>
        <v>0.12</v>
      </c>
      <c r="AG54" s="207" t="str">
        <f>IFERROR(IF(AH54="","",IF(AH54&lt;=0.2,"Leve",IF(AH54&lt;=0.4,"Menor",IF(AH54&lt;=0.6,"Moderado",IF(AH54&lt;=0.8,"Mayor","Catastrófico"))))),"")</f>
        <v>Leve</v>
      </c>
      <c r="AH54" s="196">
        <f>IFERROR(IF(V54="Impacto",(R54-(+R54*Y54)),IF(V54="Probabilidad",R54,"")),"")</f>
        <v>0.2</v>
      </c>
      <c r="AI54" s="177" t="str">
        <f>IFERROR(IF(OR(AND(AE54="Muy Baja",AG54="Leve"),AND(AE54="Muy Baja",AG54="Menor"),AND(AE54="Baja",AG54="Leve")),"Bajo",IF(OR(AND(AE54="Muy baja",AG54="Moderado"),AND(AE54="Baja",AG54="Menor"),AND(AE54="Baja",AG54="Moderado"),AND(AE54="Media",AG54="Leve"),AND(AE54="Media",AG54="Menor"),AND(AE54="Media",AG54="Moderado"),AND(AE54="Alta",AG54="Leve"),AND(AE54="Alta",AG54="Menor")),"Moderado",IF(OR(AND(AE54="Muy Baja",AG54="Mayor"),AND(AE54="Baja",AG54="Mayor"),AND(AE54="Media",AG54="Mayor"),AND(AE54="Alta",AG54="Moderado"),AND(AE54="Alta",AG54="Mayor"),AND(AE54="Muy Alta",AG54="Leve"),AND(AE54="Muy Alta",AG54="Menor"),AND(AE54="Muy Alta",AG54="Moderado"),AND(AE54="Muy Alta",AG54="Mayor")),"Alto",IF(OR(AND(AE54="Muy Baja",AG54="Catastrófico"),AND(AE54="Baja",AG54="Catastrófico"),AND(AE54="Media",AG54="Catastrófico"),AND(AE54="Alta",AG54="Catastrófico"),AND(AE54="Muy Alta",AG54="Catastrófico")),"Extremo","")))),"")</f>
        <v>Bajo</v>
      </c>
      <c r="AJ54" s="177" t="str">
        <f>$AI$54</f>
        <v>Bajo</v>
      </c>
      <c r="AK54" s="153" t="s">
        <v>29</v>
      </c>
      <c r="AL54" s="148"/>
      <c r="AM54" s="148"/>
      <c r="AN54" s="257"/>
      <c r="AO54" s="257"/>
      <c r="AP54" s="144"/>
      <c r="AQ54" s="278"/>
    </row>
    <row r="55" spans="2:43" ht="142.5" customHeight="1" x14ac:dyDescent="0.2">
      <c r="B55" s="156" t="s">
        <v>760</v>
      </c>
      <c r="C55" s="145" t="s">
        <v>396</v>
      </c>
      <c r="D55" s="376">
        <v>37</v>
      </c>
      <c r="E55" s="136" t="s">
        <v>395</v>
      </c>
      <c r="F55" s="148" t="s">
        <v>398</v>
      </c>
      <c r="G55" s="145" t="s">
        <v>620</v>
      </c>
      <c r="H55" s="146" t="s">
        <v>586</v>
      </c>
      <c r="I55" s="146" t="s">
        <v>588</v>
      </c>
      <c r="J55" s="148" t="s">
        <v>118</v>
      </c>
      <c r="K55" s="146" t="s">
        <v>655</v>
      </c>
      <c r="L55" s="386">
        <v>365</v>
      </c>
      <c r="M55" s="188" t="str">
        <f>IF(L55&lt;=0,"",IF(L55&lt;=2,"Muy Baja",IF(L55&lt;=24,"Baja",IF(L55&lt;=500,"Media",IF(L55&lt;=5000,"Alta","Muy Alta")))))</f>
        <v>Media</v>
      </c>
      <c r="N55" s="203">
        <f>IF(M55="","",IF(M55="Muy Baja",0.2,IF(M55="Baja",0.4,IF(M55="Media",0.6,IF(M55="Alta",0.8,IF(M55="Muy Alta",1,))))))</f>
        <v>0.6</v>
      </c>
      <c r="O55" s="204" t="s">
        <v>145</v>
      </c>
      <c r="P55" s="203" t="str">
        <f>IF(NOT(ISERROR(MATCH(O55,'[6]Tabla Impacto'!$B$221:$B$223,0))),'[6]Tabla Impacto'!$F$223&amp;"Por favor no seleccionar los criterios de impacto(Afectación Económica o presupuestal y Pérdida Reputacional)",O55)</f>
        <v xml:space="preserve">     El riesgo afecta la imagen de la entidad con algunos usuarios de relevancia frente al logro de los objetivos</v>
      </c>
      <c r="Q55" s="188" t="str">
        <f>IF(OR(P55='Tabla Impacto'!$C$11,P55='Tabla Impacto'!$D$11),"Leve",IF(OR(P55='Tabla Impacto'!$C$12,P55='Tabla Impacto'!$D$12),"Menor",IF(OR(P55='Tabla Impacto'!$C$13,P55='Tabla Impacto'!$D$13),"Moderado",IF(OR(P55='Tabla Impacto'!$C$14,P55='Tabla Impacto'!$D$14),"Mayor",IF(OR(P55='Tabla Impacto'!$C$15,P55='Tabla Impacto'!$D$15),"Catastrófico","")))))</f>
        <v>Moderado</v>
      </c>
      <c r="R55" s="203">
        <f>IF(Q55="","",IF(Q55="Leve",0.2,IF(Q55="Menor",0.4,IF(Q55="Moderado",0.6,IF(Q55="Mayor",0.8,IF(Q55="Catastrófico",1,))))))</f>
        <v>0.6</v>
      </c>
      <c r="S55" s="205" t="str">
        <f>IF(OR(AND(M55="Muy Baja",Q55="Leve"),AND(M55="Muy Baja",Q55="Menor"),AND(M55="Baja",Q55="Leve")),"Bajo",IF(OR(AND(M55="Muy baja",Q55="Moderado"),AND(M55="Baja",Q55="Menor"),AND(M55="Baja",Q55="Moderado"),AND(M55="Media",Q55="Leve"),AND(M55="Media",Q55="Menor"),AND(M55="Media",Q55="Moderado"),AND(M55="Alta",Q55="Leve"),AND(M55="Alta",Q55="Menor")),"Moderado",IF(OR(AND(M55="Muy Baja",Q55="Mayor"),AND(M55="Baja",Q55="Mayor"),AND(M55="Media",Q55="Mayor"),AND(M55="Alta",Q55="Moderado"),AND(M55="Alta",Q55="Mayor"),AND(M55="Muy Alta",Q55="Leve"),AND(M55="Muy Alta",Q55="Menor"),AND(M55="Muy Alta",Q55="Moderado"),AND(M55="Muy Alta",Q55="Mayor")),"Alto",IF(OR(AND(M55="Muy Baja",Q55="Catastrófico"),AND(M55="Baja",Q55="Catastrófico"),AND(M55="Media",Q55="Catastrófico"),AND(M55="Alta",Q55="Catastrófico"),AND(M55="Muy Alta",Q55="Catastrófico")),"Extremo",""))))</f>
        <v>Moderado</v>
      </c>
      <c r="T55" s="146">
        <v>1</v>
      </c>
      <c r="U55" s="172" t="s">
        <v>401</v>
      </c>
      <c r="V55" s="173" t="str">
        <f t="shared" si="90"/>
        <v>Probabilidad</v>
      </c>
      <c r="W55" s="209" t="s">
        <v>12</v>
      </c>
      <c r="X55" s="209" t="s">
        <v>7</v>
      </c>
      <c r="Y55" s="210" t="str">
        <f t="shared" si="70"/>
        <v>40%</v>
      </c>
      <c r="Z55" s="211" t="s">
        <v>17</v>
      </c>
      <c r="AA55" s="212" t="s">
        <v>20</v>
      </c>
      <c r="AB55" s="213" t="s">
        <v>114</v>
      </c>
      <c r="AC55" s="126" t="s">
        <v>402</v>
      </c>
      <c r="AD55" s="200">
        <f>IFERROR(IF(V55="Probabilidad",(N55-(+N55*Y55)),IF(V55="Impacto",N55,"")),"")</f>
        <v>0.36</v>
      </c>
      <c r="AE55" s="201" t="str">
        <f>IFERROR(IF(AD55="","",IF(AD55&lt;=0.2,"Muy Baja",IF(AD55&lt;=0.4,"Baja",IF(AD55&lt;=0.6,"Media",IF(AD55&lt;=0.8,"Alta","Muy Alta"))))),"")</f>
        <v>Baja</v>
      </c>
      <c r="AF55" s="174">
        <f>+AD55</f>
        <v>0.36</v>
      </c>
      <c r="AG55" s="176" t="str">
        <f>IFERROR(IF(AH55="","",IF(AH55&lt;=0.2,"Leve",IF(AH55&lt;=0.4,"Menor",IF(AH55&lt;=0.6,"Moderado",IF(AH55&lt;=0.8,"Mayor","Catastrófico"))))),"")</f>
        <v>Moderado</v>
      </c>
      <c r="AH55" s="174">
        <f>IFERROR(IF(V55="Impacto",(R55-(+R55*Y55)),IF(V55="Probabilidad",R55,"")),"")</f>
        <v>0.6</v>
      </c>
      <c r="AI55" s="177" t="str">
        <f>IFERROR(IF(OR(AND(AE55="Muy Baja",AG55="Leve"),AND(AE55="Muy Baja",AG55="Menor"),AND(AE55="Baja",AG55="Leve")),"Bajo",IF(OR(AND(AE55="Muy baja",AG55="Moderado"),AND(AE55="Baja",AG55="Menor"),AND(AE55="Baja",AG55="Moderado"),AND(AE55="Media",AG55="Leve"),AND(AE55="Media",AG55="Menor"),AND(AE55="Media",AG55="Moderado"),AND(AE55="Alta",AG55="Leve"),AND(AE55="Alta",AG55="Menor")),"Moderado",IF(OR(AND(AE55="Muy Baja",AG55="Mayor"),AND(AE55="Baja",AG55="Mayor"),AND(AE55="Media",AG55="Mayor"),AND(AE55="Alta",AG55="Moderado"),AND(AE55="Alta",AG55="Mayor"),AND(AE55="Muy Alta",AG55="Leve"),AND(AE55="Muy Alta",AG55="Menor"),AND(AE55="Muy Alta",AG55="Moderado"),AND(AE55="Muy Alta",AG55="Mayor")),"Alto",IF(OR(AND(AE55="Muy Baja",AG55="Catastrófico"),AND(AE55="Baja",AG55="Catastrófico"),AND(AE55="Media",AG55="Catastrófico"),AND(AE55="Alta",AG55="Catastrófico"),AND(AE55="Muy Alta",AG55="Catastrófico")),"Extremo","")))),"")</f>
        <v>Moderado</v>
      </c>
      <c r="AJ55" s="177" t="str">
        <f>$AI$55</f>
        <v>Moderado</v>
      </c>
      <c r="AK55" s="154" t="s">
        <v>30</v>
      </c>
      <c r="AL55" s="148"/>
      <c r="AM55" s="144"/>
      <c r="AN55" s="257"/>
      <c r="AO55" s="257"/>
      <c r="AP55" s="148"/>
      <c r="AQ55" s="179"/>
    </row>
    <row r="56" spans="2:43" ht="128.25" customHeight="1" x14ac:dyDescent="0.2">
      <c r="B56" s="241" t="s">
        <v>808</v>
      </c>
      <c r="C56" s="148" t="s">
        <v>410</v>
      </c>
      <c r="D56" s="548">
        <v>38</v>
      </c>
      <c r="E56" s="559" t="s">
        <v>403</v>
      </c>
      <c r="F56" s="584" t="s">
        <v>406</v>
      </c>
      <c r="G56" s="492" t="s">
        <v>621</v>
      </c>
      <c r="H56" s="576" t="s">
        <v>586</v>
      </c>
      <c r="I56" s="576" t="s">
        <v>588</v>
      </c>
      <c r="J56" s="584" t="s">
        <v>409</v>
      </c>
      <c r="K56" s="576" t="s">
        <v>655</v>
      </c>
      <c r="L56" s="595">
        <v>365</v>
      </c>
      <c r="M56" s="468" t="str">
        <f>IF(L56&lt;=0,"",IF(L56&lt;=2,"Muy Baja",IF(L56&lt;=24,"Baja",IF(L56&lt;=500,"Media",IF(L56&lt;=5000,"Alta","Muy Alta")))))</f>
        <v>Media</v>
      </c>
      <c r="N56" s="473">
        <f>IF(M56="","",IF(M56="Muy Baja",0.2,IF(M56="Baja",0.4,IF(M56="Media",0.6,IF(M56="Alta",0.8,IF(M56="Muy Alta",1,))))))</f>
        <v>0.6</v>
      </c>
      <c r="O56" s="204" t="s">
        <v>143</v>
      </c>
      <c r="P56" s="469" t="str">
        <f>IF(NOT(ISERROR(MATCH(O56,'[7]Tabla Impacto'!$B$221:$B$223,0))),'[7]Tabla Impacto'!$F$223&amp;"Por favor no seleccionar los criterios de impacto(Afectación Económica o presupuestal y Pérdida Reputacional)",O56)</f>
        <v xml:space="preserve">     El riesgo afecta la imagen de alguna área de la organización</v>
      </c>
      <c r="Q56" s="468" t="str">
        <f>IF(OR(P56='Tabla Impacto'!$C$11,P56='Tabla Impacto'!$D$11),"Leve",IF(OR(P56='Tabla Impacto'!$C$12,P56='Tabla Impacto'!$D$12),"Menor",IF(OR(P56='Tabla Impacto'!$C$13,P56='Tabla Impacto'!$D$13),"Moderado",IF(OR(P56='Tabla Impacto'!$C$14,P56='Tabla Impacto'!$D$14),"Mayor",IF(OR(P56='Tabla Impacto'!$C$15,P56='Tabla Impacto'!$D$15),"Catastrófico","")))))</f>
        <v>Leve</v>
      </c>
      <c r="R56" s="469">
        <f>IF(Q56="","",IF(Q56="Leve",0.2,IF(Q56="Menor",0.4,IF(Q56="Moderado",0.6,IF(Q56="Mayor",0.8,IF(Q56="Catastrófico",1,))))))</f>
        <v>0.2</v>
      </c>
      <c r="S56" s="471" t="str">
        <f>IF(OR(AND(M56="Muy Baja",Q56="Leve"),AND(M56="Muy Baja",Q56="Menor"),AND(M56="Baja",Q56="Leve")),"Bajo",IF(OR(AND(M56="Muy baja",Q56="Moderado"),AND(M56="Baja",Q56="Menor"),AND(M56="Baja",Q56="Moderado"),AND(M56="Media",Q56="Leve"),AND(M56="Media",Q56="Menor"),AND(M56="Media",Q56="Moderado"),AND(M56="Alta",Q56="Leve"),AND(M56="Alta",Q56="Menor")),"Moderado",IF(OR(AND(M56="Muy Baja",Q56="Mayor"),AND(M56="Baja",Q56="Mayor"),AND(M56="Media",Q56="Mayor"),AND(M56="Alta",Q56="Moderado"),AND(M56="Alta",Q56="Mayor"),AND(M56="Muy Alta",Q56="Leve"),AND(M56="Muy Alta",Q56="Menor"),AND(M56="Muy Alta",Q56="Moderado"),AND(M56="Muy Alta",Q56="Mayor")),"Alto",IF(OR(AND(M56="Muy Baja",Q56="Catastrófico"),AND(M56="Baja",Q56="Catastrófico"),AND(M56="Media",Q56="Catastrófico"),AND(M56="Alta",Q56="Catastrófico"),AND(M56="Muy Alta",Q56="Catastrófico")),"Extremo",""))))</f>
        <v>Moderado</v>
      </c>
      <c r="T56" s="146">
        <v>1</v>
      </c>
      <c r="U56" s="172" t="s">
        <v>412</v>
      </c>
      <c r="V56" s="173" t="str">
        <f t="shared" si="90"/>
        <v>Probabilidad</v>
      </c>
      <c r="W56" s="195" t="s">
        <v>12</v>
      </c>
      <c r="X56" s="195" t="s">
        <v>7</v>
      </c>
      <c r="Y56" s="196" t="str">
        <f t="shared" si="70"/>
        <v>40%</v>
      </c>
      <c r="Z56" s="197" t="s">
        <v>17</v>
      </c>
      <c r="AA56" s="198" t="s">
        <v>21</v>
      </c>
      <c r="AB56" s="199" t="s">
        <v>114</v>
      </c>
      <c r="AC56" s="126" t="s">
        <v>413</v>
      </c>
      <c r="AD56" s="200">
        <f>IFERROR(IF(V56="Probabilidad",(N56-(+N56*Y56)),IF(V56="Impacto",N56,"")),"")</f>
        <v>0.36</v>
      </c>
      <c r="AE56" s="206" t="str">
        <f>IFERROR(IF(AD56="","",IF(AD56&lt;=0.2,"Muy Baja",IF(AD56&lt;=0.4,"Baja",IF(AD56&lt;=0.6,"Media",IF(AD56&lt;=0.8,"Alta","Muy Alta"))))),"")</f>
        <v>Baja</v>
      </c>
      <c r="AF56" s="196">
        <f>+AD56</f>
        <v>0.36</v>
      </c>
      <c r="AG56" s="207" t="str">
        <f>IFERROR(IF(AH56="","",IF(AH56&lt;=0.2,"Leve",IF(AH56&lt;=0.4,"Menor",IF(AH56&lt;=0.6,"Moderado",IF(AH56&lt;=0.8,"Mayor","Catastrófico"))))),"")</f>
        <v>Leve</v>
      </c>
      <c r="AH56" s="196">
        <f>IFERROR(IF(V56="Impacto",(R56-(+R56*Y56)),IF(V56="Probabilidad",R56,"")),"")</f>
        <v>0.2</v>
      </c>
      <c r="AI56" s="202" t="str">
        <f>IFERROR(IF(OR(AND(AE56="Muy Baja",AG56="Leve"),AND(AE56="Muy Baja",AG56="Menor"),AND(AE56="Baja",AG56="Leve")),"Bajo",IF(OR(AND(AE56="Muy baja",AG56="Moderado"),AND(AE56="Baja",AG56="Menor"),AND(AE56="Baja",AG56="Moderado"),AND(AE56="Media",AG56="Leve"),AND(AE56="Media",AG56="Menor"),AND(AE56="Media",AG56="Moderado"),AND(AE56="Alta",AG56="Leve"),AND(AE56="Alta",AG56="Menor")),"Moderado",IF(OR(AND(AE56="Muy Baja",AG56="Mayor"),AND(AE56="Baja",AG56="Mayor"),AND(AE56="Media",AG56="Mayor"),AND(AE56="Alta",AG56="Moderado"),AND(AE56="Alta",AG56="Mayor"),AND(AE56="Muy Alta",AG56="Leve"),AND(AE56="Muy Alta",AG56="Menor"),AND(AE56="Muy Alta",AG56="Moderado"),AND(AE56="Muy Alta",AG56="Mayor")),"Alto",IF(OR(AND(AE56="Muy Baja",AG56="Catastrófico"),AND(AE56="Baja",AG56="Catastrófico"),AND(AE56="Media",AG56="Catastrófico"),AND(AE56="Alta",AG56="Catastrófico"),AND(AE56="Muy Alta",AG56="Catastrófico")),"Extremo","")))),"")</f>
        <v>Bajo</v>
      </c>
      <c r="AJ56" s="457" t="str">
        <f t="shared" ref="AJ56" si="91">$AI$57</f>
        <v>Bajo</v>
      </c>
      <c r="AK56" s="593" t="s">
        <v>29</v>
      </c>
      <c r="AL56" s="589"/>
      <c r="AM56" s="589"/>
      <c r="AN56" s="594"/>
      <c r="AO56" s="594"/>
      <c r="AP56" s="589"/>
      <c r="AQ56" s="590"/>
    </row>
    <row r="57" spans="2:43" ht="162.75" customHeight="1" x14ac:dyDescent="0.2">
      <c r="B57" s="241" t="s">
        <v>808</v>
      </c>
      <c r="C57" s="148" t="s">
        <v>410</v>
      </c>
      <c r="D57" s="548"/>
      <c r="E57" s="559"/>
      <c r="F57" s="584"/>
      <c r="G57" s="572"/>
      <c r="H57" s="551"/>
      <c r="I57" s="551"/>
      <c r="J57" s="489"/>
      <c r="K57" s="551"/>
      <c r="L57" s="490"/>
      <c r="M57" s="455"/>
      <c r="N57" s="469"/>
      <c r="O57" s="398" t="s">
        <v>143</v>
      </c>
      <c r="P57" s="574"/>
      <c r="Q57" s="455"/>
      <c r="R57" s="470"/>
      <c r="S57" s="471"/>
      <c r="T57" s="146">
        <v>2</v>
      </c>
      <c r="U57" s="172" t="s">
        <v>414</v>
      </c>
      <c r="V57" s="173" t="str">
        <f t="shared" si="90"/>
        <v>Probabilidad</v>
      </c>
      <c r="W57" s="209" t="s">
        <v>12</v>
      </c>
      <c r="X57" s="209" t="s">
        <v>8</v>
      </c>
      <c r="Y57" s="210" t="str">
        <f t="shared" ref="Y57" si="92">IF(AND(W57="Preventivo",X57="Automático"),"50%",IF(AND(W57="Preventivo",X57="Manual"),"40%",IF(AND(W57="Detectivo",X57="Automático"),"40%",IF(AND(W57="Detectivo",X57="Manual"),"30%",IF(AND(W57="Correctivo",X57="Automático"),"35%",IF(AND(W57="Correctivo",X57="Manual"),"25%",""))))))</f>
        <v>50%</v>
      </c>
      <c r="Z57" s="211" t="s">
        <v>17</v>
      </c>
      <c r="AA57" s="212" t="s">
        <v>20</v>
      </c>
      <c r="AB57" s="213" t="s">
        <v>114</v>
      </c>
      <c r="AC57" s="126" t="s">
        <v>415</v>
      </c>
      <c r="AD57" s="200">
        <f>IFERROR(IF(AND(V56="Probabilidad",V57="Probabilidad"),(AF56-(+AF56*Y57)),IF(V57="Probabilidad",(N56-(+N56*Y57)),IF(V57="Impacto",AF56,""))),"")</f>
        <v>0.18</v>
      </c>
      <c r="AE57" s="201" t="str">
        <f t="shared" ref="AE57:AE61" si="93">IFERROR(IF(AD57="","",IF(AD57&lt;=0.2,"Muy Baja",IF(AD57&lt;=0.4,"Baja",IF(AD57&lt;=0.6,"Media",IF(AD57&lt;=0.8,"Alta","Muy Alta"))))),"")</f>
        <v>Muy Baja</v>
      </c>
      <c r="AF57" s="174">
        <f t="shared" ref="AF57" si="94">+AD57</f>
        <v>0.18</v>
      </c>
      <c r="AG57" s="176" t="str">
        <f t="shared" ref="AG57:AG61" si="95">IFERROR(IF(AH57="","",IF(AH57&lt;=0.2,"Leve",IF(AH57&lt;=0.4,"Menor",IF(AH57&lt;=0.6,"Moderado",IF(AH57&lt;=0.8,"Mayor","Catastrófico"))))),"")</f>
        <v>Leve</v>
      </c>
      <c r="AH57" s="216">
        <f>IFERROR(IF(AND(V56="Impacto",V57="Impacto"),(AH56-(+AH56*Y57)),IF(V57="Impacto",($N$10-(+$N$10*Y57)),IF(V57="Probabilidad",AH56,""))),"")</f>
        <v>0.2</v>
      </c>
      <c r="AI57" s="177" t="str">
        <f t="shared" ref="AI57" si="96">IFERROR(IF(OR(AND(AE57="Muy Baja",AG57="Leve"),AND(AE57="Muy Baja",AG57="Menor"),AND(AE57="Baja",AG57="Leve")),"Bajo",IF(OR(AND(AE57="Muy baja",AG57="Moderado"),AND(AE57="Baja",AG57="Menor"),AND(AE57="Baja",AG57="Moderado"),AND(AE57="Media",AG57="Leve"),AND(AE57="Media",AG57="Menor"),AND(AE57="Media",AG57="Moderado"),AND(AE57="Alta",AG57="Leve"),AND(AE57="Alta",AG57="Menor")),"Moderado",IF(OR(AND(AE57="Muy Baja",AG57="Mayor"),AND(AE57="Baja",AG57="Mayor"),AND(AE57="Media",AG57="Mayor"),AND(AE57="Alta",AG57="Moderado"),AND(AE57="Alta",AG57="Mayor"),AND(AE57="Muy Alta",AG57="Leve"),AND(AE57="Muy Alta",AG57="Menor"),AND(AE57="Muy Alta",AG57="Moderado"),AND(AE57="Muy Alta",AG57="Mayor")),"Alto",IF(OR(AND(AE57="Muy Baja",AG57="Catastrófico"),AND(AE57="Baja",AG57="Catastrófico"),AND(AE57="Media",AG57="Catastrófico"),AND(AE57="Alta",AG57="Catastrófico"),AND(AE57="Muy Alta",AG57="Catastrófico")),"Extremo","")))),"")</f>
        <v>Bajo</v>
      </c>
      <c r="AJ57" s="458"/>
      <c r="AK57" s="454"/>
      <c r="AL57" s="489"/>
      <c r="AM57" s="489"/>
      <c r="AN57" s="493"/>
      <c r="AO57" s="485"/>
      <c r="AP57" s="481"/>
      <c r="AQ57" s="487"/>
    </row>
    <row r="58" spans="2:43" ht="132" customHeight="1" x14ac:dyDescent="0.2">
      <c r="B58" s="241" t="s">
        <v>808</v>
      </c>
      <c r="C58" s="148" t="s">
        <v>410</v>
      </c>
      <c r="D58" s="548">
        <v>39</v>
      </c>
      <c r="E58" s="588" t="s">
        <v>404</v>
      </c>
      <c r="F58" s="589" t="s">
        <v>407</v>
      </c>
      <c r="G58" s="550" t="s">
        <v>622</v>
      </c>
      <c r="H58" s="576" t="s">
        <v>586</v>
      </c>
      <c r="I58" s="576" t="s">
        <v>588</v>
      </c>
      <c r="J58" s="584" t="s">
        <v>409</v>
      </c>
      <c r="K58" s="576" t="s">
        <v>655</v>
      </c>
      <c r="L58" s="595">
        <v>365</v>
      </c>
      <c r="M58" s="472" t="str">
        <f>IF(L58&lt;=0,"",IF(L58&lt;=2,"Muy Baja",IF(L58&lt;=24,"Baja",IF(L58&lt;=500,"Media",IF(L58&lt;=5000,"Alta","Muy Alta")))))</f>
        <v>Media</v>
      </c>
      <c r="N58" s="463">
        <f>IF(M58="","",IF(M58="Muy Baja",0.2,IF(M58="Baja",0.4,IF(M58="Media",0.6,IF(M58="Alta",0.8,IF(M58="Muy Alta",1,))))))</f>
        <v>0.6</v>
      </c>
      <c r="O58" s="204" t="s">
        <v>143</v>
      </c>
      <c r="P58" s="469" t="str">
        <f>IF(NOT(ISERROR(MATCH(O58,'[7]Tabla Impacto'!$B$221:$B$223,0))),'[7]Tabla Impacto'!$F$223&amp;"Por favor no seleccionar los criterios de impacto(Afectación Económica o presupuestal y Pérdida Reputacional)",O58)</f>
        <v xml:space="preserve">     El riesgo afecta la imagen de alguna área de la organización</v>
      </c>
      <c r="Q58" s="472" t="str">
        <f>IF(OR(P58='Tabla Impacto'!$C$11,P58='Tabla Impacto'!$D$11),"Leve",IF(OR(P58='Tabla Impacto'!$C$12,P58='Tabla Impacto'!$D$12),"Menor",IF(OR(P58='Tabla Impacto'!$C$13,P58='Tabla Impacto'!$D$13),"Moderado",IF(OR(P58='Tabla Impacto'!$C$14,P58='Tabla Impacto'!$D$14),"Mayor",IF(OR(P58='Tabla Impacto'!$C$15,P58='Tabla Impacto'!$D$15),"Catastrófico","")))))</f>
        <v>Leve</v>
      </c>
      <c r="R58" s="469">
        <f>IF(Q58="","",IF(Q58="Leve",0.2,IF(Q58="Menor",0.4,IF(Q58="Moderado",0.6,IF(Q58="Mayor",0.8,IF(Q58="Catastrófico",1,))))))</f>
        <v>0.2</v>
      </c>
      <c r="S58" s="471" t="str">
        <f>IF(OR(AND(M58="Muy Baja",Q58="Leve"),AND(M58="Muy Baja",Q58="Menor"),AND(M58="Baja",Q58="Leve")),"Bajo",IF(OR(AND(M58="Muy baja",Q58="Moderado"),AND(M58="Baja",Q58="Menor"),AND(M58="Baja",Q58="Moderado"),AND(M58="Media",Q58="Leve"),AND(M58="Media",Q58="Menor"),AND(M58="Media",Q58="Moderado"),AND(M58="Alta",Q58="Leve"),AND(M58="Alta",Q58="Menor")),"Moderado",IF(OR(AND(M58="Muy Baja",Q58="Mayor"),AND(M58="Baja",Q58="Mayor"),AND(M58="Media",Q58="Mayor"),AND(M58="Alta",Q58="Moderado"),AND(M58="Alta",Q58="Mayor"),AND(M58="Muy Alta",Q58="Leve"),AND(M58="Muy Alta",Q58="Menor"),AND(M58="Muy Alta",Q58="Moderado"),AND(M58="Muy Alta",Q58="Mayor")),"Alto",IF(OR(AND(M58="Muy Baja",Q58="Catastrófico"),AND(M58="Baja",Q58="Catastrófico"),AND(M58="Media",Q58="Catastrófico"),AND(M58="Alta",Q58="Catastrófico"),AND(M58="Muy Alta",Q58="Catastrófico")),"Extremo",""))))</f>
        <v>Moderado</v>
      </c>
      <c r="T58" s="146">
        <v>1</v>
      </c>
      <c r="U58" s="172" t="s">
        <v>416</v>
      </c>
      <c r="V58" s="173" t="str">
        <f t="shared" si="90"/>
        <v>Probabilidad</v>
      </c>
      <c r="W58" s="209" t="s">
        <v>12</v>
      </c>
      <c r="X58" s="209" t="s">
        <v>7</v>
      </c>
      <c r="Y58" s="210" t="str">
        <f>IF(AND(W58="Preventivo",X58="Automático"),"50%",IF(AND(W58="Preventivo",X58="Manual"),"40%",IF(AND(W58="Detectivo",X58="Automático"),"40%",IF(AND(W58="Detectivo",X58="Manual"),"30%",IF(AND(W58="Correctivo",X58="Automático"),"35%",IF(AND(W58="Correctivo",X58="Manual"),"25%",""))))))</f>
        <v>40%</v>
      </c>
      <c r="Z58" s="211" t="s">
        <v>17</v>
      </c>
      <c r="AA58" s="212" t="s">
        <v>20</v>
      </c>
      <c r="AB58" s="213" t="s">
        <v>114</v>
      </c>
      <c r="AC58" s="126" t="s">
        <v>417</v>
      </c>
      <c r="AD58" s="200">
        <f>IFERROR(IF(V58="Probabilidad",(N58-(+N58*Y58)),IF(V58="Impacto",N58,"")),"")</f>
        <v>0.36</v>
      </c>
      <c r="AE58" s="201" t="str">
        <f>IFERROR(IF(AD58="","",IF(AD58&lt;=0.2,"Muy Baja",IF(AD58&lt;=0.4,"Baja",IF(AD58&lt;=0.6,"Media",IF(AD58&lt;=0.8,"Alta","Muy Alta"))))),"")</f>
        <v>Baja</v>
      </c>
      <c r="AF58" s="174">
        <f>+AD58</f>
        <v>0.36</v>
      </c>
      <c r="AG58" s="176" t="str">
        <f>IFERROR(IF(AH58="","",IF(AH58&lt;=0.2,"Leve",IF(AH58&lt;=0.4,"Menor",IF(AH58&lt;=0.6,"Moderado",IF(AH58&lt;=0.8,"Mayor","Catastrófico"))))),"")</f>
        <v>Leve</v>
      </c>
      <c r="AH58" s="174">
        <f>IFERROR(IF(V58="Impacto",(R58-(+R58*Y58)),IF(V58="Probabilidad",R58,"")),"")</f>
        <v>0.2</v>
      </c>
      <c r="AI58" s="177" t="str">
        <f>IFERROR(IF(OR(AND(AE58="Muy Baja",AG58="Leve"),AND(AE58="Muy Baja",AG58="Menor"),AND(AE58="Baja",AG58="Leve")),"Bajo",IF(OR(AND(AE58="Muy baja",AG58="Moderado"),AND(AE58="Baja",AG58="Menor"),AND(AE58="Baja",AG58="Moderado"),AND(AE58="Media",AG58="Leve"),AND(AE58="Media",AG58="Menor"),AND(AE58="Media",AG58="Moderado"),AND(AE58="Alta",AG58="Leve"),AND(AE58="Alta",AG58="Menor")),"Moderado",IF(OR(AND(AE58="Muy Baja",AG58="Mayor"),AND(AE58="Baja",AG58="Mayor"),AND(AE58="Media",AG58="Mayor"),AND(AE58="Alta",AG58="Moderado"),AND(AE58="Alta",AG58="Mayor"),AND(AE58="Muy Alta",AG58="Leve"),AND(AE58="Muy Alta",AG58="Menor"),AND(AE58="Muy Alta",AG58="Moderado"),AND(AE58="Muy Alta",AG58="Mayor")),"Alto",IF(OR(AND(AE58="Muy Baja",AG58="Catastrófico"),AND(AE58="Baja",AG58="Catastrófico"),AND(AE58="Media",AG58="Catastrófico"),AND(AE58="Alta",AG58="Catastrófico"),AND(AE58="Muy Alta",AG58="Catastrófico")),"Extremo","")))),"")</f>
        <v>Bajo</v>
      </c>
      <c r="AJ58" s="459" t="str">
        <f>$AI$59</f>
        <v>Bajo</v>
      </c>
      <c r="AK58" s="591" t="s">
        <v>29</v>
      </c>
      <c r="AL58" s="584"/>
      <c r="AM58" s="584"/>
      <c r="AN58" s="592"/>
      <c r="AO58" s="484"/>
      <c r="AP58" s="480"/>
      <c r="AQ58" s="486"/>
    </row>
    <row r="59" spans="2:43" ht="123.75" customHeight="1" x14ac:dyDescent="0.2">
      <c r="B59" s="241" t="s">
        <v>808</v>
      </c>
      <c r="C59" s="148" t="s">
        <v>410</v>
      </c>
      <c r="D59" s="548"/>
      <c r="E59" s="559"/>
      <c r="F59" s="584"/>
      <c r="G59" s="550"/>
      <c r="H59" s="551"/>
      <c r="I59" s="551"/>
      <c r="J59" s="489"/>
      <c r="K59" s="551"/>
      <c r="L59" s="490"/>
      <c r="M59" s="455"/>
      <c r="N59" s="469"/>
      <c r="O59" s="204" t="s">
        <v>143</v>
      </c>
      <c r="P59" s="469"/>
      <c r="Q59" s="455"/>
      <c r="R59" s="469"/>
      <c r="S59" s="471"/>
      <c r="T59" s="146">
        <v>2</v>
      </c>
      <c r="U59" s="172" t="s">
        <v>418</v>
      </c>
      <c r="V59" s="173" t="str">
        <f t="shared" si="90"/>
        <v>Probabilidad</v>
      </c>
      <c r="W59" s="209" t="s">
        <v>12</v>
      </c>
      <c r="X59" s="209" t="s">
        <v>7</v>
      </c>
      <c r="Y59" s="210" t="str">
        <f t="shared" ref="Y59" si="97">IF(AND(W59="Preventivo",X59="Automático"),"50%",IF(AND(W59="Preventivo",X59="Manual"),"40%",IF(AND(W59="Detectivo",X59="Automático"),"40%",IF(AND(W59="Detectivo",X59="Manual"),"30%",IF(AND(W59="Correctivo",X59="Automático"),"35%",IF(AND(W59="Correctivo",X59="Manual"),"25%",""))))))</f>
        <v>40%</v>
      </c>
      <c r="Z59" s="211" t="s">
        <v>17</v>
      </c>
      <c r="AA59" s="212" t="s">
        <v>20</v>
      </c>
      <c r="AB59" s="213" t="s">
        <v>114</v>
      </c>
      <c r="AC59" s="126" t="s">
        <v>419</v>
      </c>
      <c r="AD59" s="200">
        <f>IFERROR(IF(AND(V58="Probabilidad",V59="Probabilidad"),(AF58-(+AF58*Y59)),IF(V59="Probabilidad",(N58-(+N58*Y59)),IF(V59="Impacto",AF58,""))),"")</f>
        <v>0.216</v>
      </c>
      <c r="AE59" s="201" t="str">
        <f t="shared" si="93"/>
        <v>Baja</v>
      </c>
      <c r="AF59" s="174">
        <f t="shared" ref="AF59" si="98">+AD59</f>
        <v>0.216</v>
      </c>
      <c r="AG59" s="176" t="str">
        <f t="shared" si="95"/>
        <v>Leve</v>
      </c>
      <c r="AH59" s="216">
        <f>IFERROR(IF(AND(V58="Impacto",V59="Impacto"),(AH56-(+AH56*Y59)),IF(V59="Impacto",($N$13-(+$N$13*Y59)),IF(V59="Probabilidad",AH56,""))),"")</f>
        <v>0.2</v>
      </c>
      <c r="AI59" s="177" t="str">
        <f t="shared" ref="AI59" si="99">IFERROR(IF(OR(AND(AE59="Muy Baja",AG59="Leve"),AND(AE59="Muy Baja",AG59="Menor"),AND(AE59="Baja",AG59="Leve")),"Bajo",IF(OR(AND(AE59="Muy baja",AG59="Moderado"),AND(AE59="Baja",AG59="Menor"),AND(AE59="Baja",AG59="Moderado"),AND(AE59="Media",AG59="Leve"),AND(AE59="Media",AG59="Menor"),AND(AE59="Media",AG59="Moderado"),AND(AE59="Alta",AG59="Leve"),AND(AE59="Alta",AG59="Menor")),"Moderado",IF(OR(AND(AE59="Muy Baja",AG59="Mayor"),AND(AE59="Baja",AG59="Mayor"),AND(AE59="Media",AG59="Mayor"),AND(AE59="Alta",AG59="Moderado"),AND(AE59="Alta",AG59="Mayor"),AND(AE59="Muy Alta",AG59="Leve"),AND(AE59="Muy Alta",AG59="Menor"),AND(AE59="Muy Alta",AG59="Moderado"),AND(AE59="Muy Alta",AG59="Mayor")),"Alto",IF(OR(AND(AE59="Muy Baja",AG59="Catastrófico"),AND(AE59="Baja",AG59="Catastrófico"),AND(AE59="Media",AG59="Catastrófico"),AND(AE59="Alta",AG59="Catastrófico"),AND(AE59="Muy Alta",AG59="Catastrófico")),"Extremo","")))),"")</f>
        <v>Bajo</v>
      </c>
      <c r="AJ59" s="458"/>
      <c r="AK59" s="454"/>
      <c r="AL59" s="489"/>
      <c r="AM59" s="489"/>
      <c r="AN59" s="493"/>
      <c r="AO59" s="485"/>
      <c r="AP59" s="481"/>
      <c r="AQ59" s="487"/>
    </row>
    <row r="60" spans="2:43" ht="143.25" customHeight="1" x14ac:dyDescent="0.2">
      <c r="B60" s="241" t="s">
        <v>808</v>
      </c>
      <c r="C60" s="148" t="s">
        <v>411</v>
      </c>
      <c r="D60" s="548">
        <v>40</v>
      </c>
      <c r="E60" s="563" t="s">
        <v>405</v>
      </c>
      <c r="F60" s="596" t="s">
        <v>408</v>
      </c>
      <c r="G60" s="550" t="s">
        <v>623</v>
      </c>
      <c r="H60" s="576" t="s">
        <v>586</v>
      </c>
      <c r="I60" s="576" t="s">
        <v>588</v>
      </c>
      <c r="J60" s="584" t="s">
        <v>123</v>
      </c>
      <c r="K60" s="576" t="s">
        <v>655</v>
      </c>
      <c r="L60" s="597">
        <v>96</v>
      </c>
      <c r="M60" s="472" t="str">
        <f>IF(L60&lt;=0,"",IF(L60&lt;=2,"Muy Baja",IF(L60&lt;=24,"Baja",IF(L60&lt;=500,"Media",IF(L60&lt;=5000,"Alta","Muy Alta")))))</f>
        <v>Media</v>
      </c>
      <c r="N60" s="463">
        <f>IF(M60="","",IF(M60="Muy Baja",0.2,IF(M60="Baja",0.4,IF(M60="Media",0.6,IF(M60="Alta",0.8,IF(M60="Muy Alta",1,))))))</f>
        <v>0.6</v>
      </c>
      <c r="O60" s="555" t="s">
        <v>146</v>
      </c>
      <c r="P60" s="469" t="str">
        <f>IF(NOT(ISERROR(MATCH(O60,'[7]Tabla Impacto'!$B$221:$B$223,0))),'[7]Tabla Impacto'!$F$223&amp;"Por favor no seleccionar los criterios de impacto(Afectación Económica o presupuestal y Pérdida Reputacional)",O60)</f>
        <v xml:space="preserve">     El riesgo afecta la imagen de de la entidad con efecto publicitario sostenido a nivel de sector administrativo, nivel departamental o municipal</v>
      </c>
      <c r="Q60" s="472" t="str">
        <f>IF(OR(P60='Tabla Impacto'!$C$11,P60='Tabla Impacto'!$D$11),"Leve",IF(OR(P60='Tabla Impacto'!$C$12,P60='Tabla Impacto'!$D$12),"Menor",IF(OR(P60='Tabla Impacto'!$C$13,P60='Tabla Impacto'!$D$13),"Moderado",IF(OR(P60='Tabla Impacto'!$C$14,P60='Tabla Impacto'!$D$14),"Mayor",IF(OR(P60='Tabla Impacto'!$C$15,P60='Tabla Impacto'!$D$15),"Catastrófico","")))))</f>
        <v>Mayor</v>
      </c>
      <c r="R60" s="469">
        <f>IF(Q60="","",IF(Q60="Leve",0.2,IF(Q60="Menor",0.4,IF(Q60="Moderado",0.6,IF(Q60="Mayor",0.8,IF(Q60="Catastrófico",1,))))))</f>
        <v>0.8</v>
      </c>
      <c r="S60" s="471" t="str">
        <f>IF(OR(AND(M60="Muy Baja",Q60="Leve"),AND(M60="Muy Baja",Q60="Menor"),AND(M60="Baja",Q60="Leve")),"Bajo",IF(OR(AND(M60="Muy baja",Q60="Moderado"),AND(M60="Baja",Q60="Menor"),AND(M60="Baja",Q60="Moderado"),AND(M60="Media",Q60="Leve"),AND(M60="Media",Q60="Menor"),AND(M60="Media",Q60="Moderado"),AND(M60="Alta",Q60="Leve"),AND(M60="Alta",Q60="Menor")),"Moderado",IF(OR(AND(M60="Muy Baja",Q60="Mayor"),AND(M60="Baja",Q60="Mayor"),AND(M60="Media",Q60="Mayor"),AND(M60="Alta",Q60="Moderado"),AND(M60="Alta",Q60="Mayor"),AND(M60="Muy Alta",Q60="Leve"),AND(M60="Muy Alta",Q60="Menor"),AND(M60="Muy Alta",Q60="Moderado"),AND(M60="Muy Alta",Q60="Mayor")),"Alto",IF(OR(AND(M60="Muy Baja",Q60="Catastrófico"),AND(M60="Baja",Q60="Catastrófico"),AND(M60="Media",Q60="Catastrófico"),AND(M60="Alta",Q60="Catastrófico"),AND(M60="Muy Alta",Q60="Catastrófico")),"Extremo",""))))</f>
        <v>Alto</v>
      </c>
      <c r="T60" s="146">
        <v>1</v>
      </c>
      <c r="U60" s="172" t="s">
        <v>420</v>
      </c>
      <c r="V60" s="173" t="str">
        <f t="shared" si="90"/>
        <v>Probabilidad</v>
      </c>
      <c r="W60" s="209" t="s">
        <v>12</v>
      </c>
      <c r="X60" s="209" t="s">
        <v>7</v>
      </c>
      <c r="Y60" s="210" t="str">
        <f>IF(AND(W60="Preventivo",X60="Automático"),"50%",IF(AND(W60="Preventivo",X60="Manual"),"40%",IF(AND(W60="Detectivo",X60="Automático"),"40%",IF(AND(W60="Detectivo",X60="Manual"),"30%",IF(AND(W60="Correctivo",X60="Automático"),"35%",IF(AND(W60="Correctivo",X60="Manual"),"25%",""))))))</f>
        <v>40%</v>
      </c>
      <c r="Z60" s="211" t="s">
        <v>17</v>
      </c>
      <c r="AA60" s="212" t="s">
        <v>20</v>
      </c>
      <c r="AB60" s="213" t="s">
        <v>114</v>
      </c>
      <c r="AC60" s="126" t="s">
        <v>421</v>
      </c>
      <c r="AD60" s="283">
        <f>IFERROR(IF(V60="Probabilidad",(N60-(+N60*Y60)),IF(V60="Impacto",N60,"")),"")</f>
        <v>0.36</v>
      </c>
      <c r="AE60" s="201" t="str">
        <f>IFERROR(IF(AD60="","",IF(AD60&lt;=0.2,"Muy Baja",IF(AD60&lt;=0.4,"Baja",IF(AD60&lt;=0.6,"Media",IF(AD60&lt;=0.8,"Alta","Muy Alta"))))),"")</f>
        <v>Baja</v>
      </c>
      <c r="AF60" s="174">
        <f>+AD60</f>
        <v>0.36</v>
      </c>
      <c r="AG60" s="176" t="str">
        <f>IFERROR(IF(AH60="","",IF(AH60&lt;=0.2,"Leve",IF(AH60&lt;=0.4,"Menor",IF(AH60&lt;=0.6,"Moderado",IF(AH60&lt;=0.8,"Mayor","Catastrófico"))))),"")</f>
        <v>Mayor</v>
      </c>
      <c r="AH60" s="174">
        <f>IFERROR(IF(V60="Impacto",(R60-(+R60*Y60)),IF(V60="Probabilidad",R60,"")),"")</f>
        <v>0.8</v>
      </c>
      <c r="AI60" s="177" t="str">
        <f>IFERROR(IF(OR(AND(AE60="Muy Baja",AG60="Leve"),AND(AE60="Muy Baja",AG60="Menor"),AND(AE60="Baja",AG60="Leve")),"Bajo",IF(OR(AND(AE60="Muy baja",AG60="Moderado"),AND(AE60="Baja",AG60="Menor"),AND(AE60="Baja",AG60="Moderado"),AND(AE60="Media",AG60="Leve"),AND(AE60="Media",AG60="Menor"),AND(AE60="Media",AG60="Moderado"),AND(AE60="Alta",AG60="Leve"),AND(AE60="Alta",AG60="Menor")),"Moderado",IF(OR(AND(AE60="Muy Baja",AG60="Mayor"),AND(AE60="Baja",AG60="Mayor"),AND(AE60="Media",AG60="Mayor"),AND(AE60="Alta",AG60="Moderado"),AND(AE60="Alta",AG60="Mayor"),AND(AE60="Muy Alta",AG60="Leve"),AND(AE60="Muy Alta",AG60="Menor"),AND(AE60="Muy Alta",AG60="Moderado"),AND(AE60="Muy Alta",AG60="Mayor")),"Alto",IF(OR(AND(AE60="Muy Baja",AG60="Catastrófico"),AND(AE60="Baja",AG60="Catastrófico"),AND(AE60="Media",AG60="Catastrófico"),AND(AE60="Alta",AG60="Catastrófico"),AND(AE60="Muy Alta",AG60="Catastrófico")),"Extremo","")))),"")</f>
        <v>Alto</v>
      </c>
      <c r="AJ60" s="599" t="str">
        <f>$AI$61</f>
        <v>Bajo</v>
      </c>
      <c r="AK60" s="591" t="s">
        <v>29</v>
      </c>
      <c r="AL60" s="353" t="s">
        <v>425</v>
      </c>
      <c r="AM60" s="353" t="s">
        <v>426</v>
      </c>
      <c r="AN60" s="405">
        <v>45078</v>
      </c>
      <c r="AO60" s="178" t="s">
        <v>424</v>
      </c>
      <c r="AP60" s="146" t="s">
        <v>675</v>
      </c>
      <c r="AQ60" s="179" t="s">
        <v>38</v>
      </c>
    </row>
    <row r="61" spans="2:43" ht="162" customHeight="1" x14ac:dyDescent="0.2">
      <c r="B61" s="241" t="s">
        <v>808</v>
      </c>
      <c r="C61" s="148" t="s">
        <v>411</v>
      </c>
      <c r="D61" s="548"/>
      <c r="E61" s="563"/>
      <c r="F61" s="596"/>
      <c r="G61" s="550"/>
      <c r="H61" s="551"/>
      <c r="I61" s="551"/>
      <c r="J61" s="489"/>
      <c r="K61" s="551"/>
      <c r="L61" s="490"/>
      <c r="M61" s="455"/>
      <c r="N61" s="469"/>
      <c r="O61" s="555"/>
      <c r="P61" s="469"/>
      <c r="Q61" s="455"/>
      <c r="R61" s="469"/>
      <c r="S61" s="471"/>
      <c r="T61" s="146">
        <v>2</v>
      </c>
      <c r="U61" s="172" t="s">
        <v>422</v>
      </c>
      <c r="V61" s="173" t="str">
        <f t="shared" si="90"/>
        <v>Probabilidad</v>
      </c>
      <c r="W61" s="209" t="s">
        <v>12</v>
      </c>
      <c r="X61" s="209" t="s">
        <v>7</v>
      </c>
      <c r="Y61" s="210" t="str">
        <f t="shared" ref="Y61" si="100">IF(AND(W61="Preventivo",X61="Automático"),"50%",IF(AND(W61="Preventivo",X61="Manual"),"40%",IF(AND(W61="Detectivo",X61="Automático"),"40%",IF(AND(W61="Detectivo",X61="Manual"),"30%",IF(AND(W61="Correctivo",X61="Automático"),"35%",IF(AND(W61="Correctivo",X61="Manual"),"25%",""))))))</f>
        <v>40%</v>
      </c>
      <c r="Z61" s="211" t="s">
        <v>17</v>
      </c>
      <c r="AA61" s="212" t="s">
        <v>20</v>
      </c>
      <c r="AB61" s="213" t="s">
        <v>114</v>
      </c>
      <c r="AC61" s="126" t="s">
        <v>423</v>
      </c>
      <c r="AD61" s="200">
        <f>IFERROR(IF(AND(V60="Probabilidad",V61="Probabilidad"),(AF60-(+AF60*Y61)),IF(V61="Probabilidad",(N60-(+N60*Y61)),IF(V61="Impacto",AF60,""))),"")</f>
        <v>0.216</v>
      </c>
      <c r="AE61" s="201" t="str">
        <f t="shared" si="93"/>
        <v>Baja</v>
      </c>
      <c r="AF61" s="174">
        <f t="shared" ref="AF61" si="101">+AD61</f>
        <v>0.216</v>
      </c>
      <c r="AG61" s="176" t="str">
        <f t="shared" si="95"/>
        <v>Leve</v>
      </c>
      <c r="AH61" s="216">
        <f>IFERROR(IF(AND(V60="Impacto",V61="Impacto"),(AH58-(+AH58*Y61)),IF(V61="Impacto",(#REF!-(+#REF!*Y61)),IF(V61="Probabilidad",AH58,""))),"")</f>
        <v>0.2</v>
      </c>
      <c r="AI61" s="177" t="str">
        <f t="shared" ref="AI61" si="102">IFERROR(IF(OR(AND(AE61="Muy Baja",AG61="Leve"),AND(AE61="Muy Baja",AG61="Menor"),AND(AE61="Baja",AG61="Leve")),"Bajo",IF(OR(AND(AE61="Muy baja",AG61="Moderado"),AND(AE61="Baja",AG61="Menor"),AND(AE61="Baja",AG61="Moderado"),AND(AE61="Media",AG61="Leve"),AND(AE61="Media",AG61="Menor"),AND(AE61="Media",AG61="Moderado"),AND(AE61="Alta",AG61="Leve"),AND(AE61="Alta",AG61="Menor")),"Moderado",IF(OR(AND(AE61="Muy Baja",AG61="Mayor"),AND(AE61="Baja",AG61="Mayor"),AND(AE61="Media",AG61="Mayor"),AND(AE61="Alta",AG61="Moderado"),AND(AE61="Alta",AG61="Mayor"),AND(AE61="Muy Alta",AG61="Leve"),AND(AE61="Muy Alta",AG61="Menor"),AND(AE61="Muy Alta",AG61="Moderado"),AND(AE61="Muy Alta",AG61="Mayor")),"Alto",IF(OR(AND(AE61="Muy Baja",AG61="Catastrófico"),AND(AE61="Baja",AG61="Catastrófico"),AND(AE61="Media",AG61="Catastrófico"),AND(AE61="Alta",AG61="Catastrófico"),AND(AE61="Muy Alta",AG61="Catastrófico")),"Extremo","")))),"")</f>
        <v>Bajo</v>
      </c>
      <c r="AJ61" s="458"/>
      <c r="AK61" s="454"/>
      <c r="AL61" s="145" t="s">
        <v>427</v>
      </c>
      <c r="AM61" s="145" t="s">
        <v>426</v>
      </c>
      <c r="AN61" s="284">
        <v>45078</v>
      </c>
      <c r="AO61" s="178" t="s">
        <v>424</v>
      </c>
      <c r="AP61" s="146" t="s">
        <v>676</v>
      </c>
      <c r="AQ61" s="179" t="s">
        <v>38</v>
      </c>
    </row>
    <row r="62" spans="2:43" ht="178.5" customHeight="1" x14ac:dyDescent="0.2">
      <c r="B62" s="156" t="s">
        <v>429</v>
      </c>
      <c r="C62" s="145" t="s">
        <v>429</v>
      </c>
      <c r="D62" s="548">
        <v>41</v>
      </c>
      <c r="E62" s="559" t="s">
        <v>428</v>
      </c>
      <c r="F62" s="584" t="s">
        <v>430</v>
      </c>
      <c r="G62" s="550" t="s">
        <v>624</v>
      </c>
      <c r="H62" s="576" t="s">
        <v>586</v>
      </c>
      <c r="I62" s="576" t="s">
        <v>588</v>
      </c>
      <c r="J62" s="584" t="s">
        <v>121</v>
      </c>
      <c r="K62" s="576" t="s">
        <v>655</v>
      </c>
      <c r="L62" s="595">
        <f>365*219</f>
        <v>79935</v>
      </c>
      <c r="M62" s="472" t="str">
        <f>IF(L62&lt;=0,"",IF(L62&lt;=2,"Muy Baja",IF(L62&lt;=24,"Baja",IF(L62&lt;=500,"Media",IF(L62&lt;=5000,"Alta","Muy Alta")))))</f>
        <v>Muy Alta</v>
      </c>
      <c r="N62" s="463">
        <f>IF(M62="","",IF(M62="Muy Baja",0.2,IF(M62="Baja",0.4,IF(M62="Media",0.6,IF(M62="Alta",0.8,IF(M62="Muy Alta",1,))))))</f>
        <v>1</v>
      </c>
      <c r="O62" s="204" t="s">
        <v>143</v>
      </c>
      <c r="P62" s="469" t="str">
        <f>IF(NOT(ISERROR(MATCH(O62,'[8]Tabla Impacto'!$B$221:$B$223,0))),'[8]Tabla Impacto'!$F$223&amp;"Por favor no seleccionar los criterios de impacto(Afectación Económica o presupuestal y Pérdida Reputacional)",O62)</f>
        <v xml:space="preserve">     El riesgo afecta la imagen de alguna área de la organización</v>
      </c>
      <c r="Q62" s="472" t="str">
        <f>IF(OR(P62='Tabla Impacto'!$C$11,P62='Tabla Impacto'!$D$11),"Leve",IF(OR(P62='Tabla Impacto'!$C$12,P62='Tabla Impacto'!$D$12),"Menor",IF(OR(P62='Tabla Impacto'!$C$13,P62='Tabla Impacto'!$D$13),"Moderado",IF(OR(P62='Tabla Impacto'!$C$14,P62='Tabla Impacto'!$D$14),"Mayor",IF(OR(P62='Tabla Impacto'!$C$15,P62='Tabla Impacto'!$D$15),"Catastrófico","")))))</f>
        <v>Leve</v>
      </c>
      <c r="R62" s="469">
        <f>IF(Q62="","",IF(Q62="Leve",0.2,IF(Q62="Menor",0.4,IF(Q62="Moderado",0.6,IF(Q62="Mayor",0.8,IF(Q62="Catastrófico",1,))))))</f>
        <v>0.2</v>
      </c>
      <c r="S62" s="471" t="str">
        <f>IF(OR(AND(M62="Muy Baja",Q62="Leve"),AND(M62="Muy Baja",Q62="Menor"),AND(M62="Baja",Q62="Leve")),"Bajo",IF(OR(AND(M62="Muy baja",Q62="Moderado"),AND(M62="Baja",Q62="Menor"),AND(M62="Baja",Q62="Moderado"),AND(M62="Media",Q62="Leve"),AND(M62="Media",Q62="Menor"),AND(M62="Media",Q62="Moderado"),AND(M62="Alta",Q62="Leve"),AND(M62="Alta",Q62="Menor")),"Moderado",IF(OR(AND(M62="Muy Baja",Q62="Mayor"),AND(M62="Baja",Q62="Mayor"),AND(M62="Media",Q62="Mayor"),AND(M62="Alta",Q62="Moderado"),AND(M62="Alta",Q62="Mayor"),AND(M62="Muy Alta",Q62="Leve"),AND(M62="Muy Alta",Q62="Menor"),AND(M62="Muy Alta",Q62="Moderado"),AND(M62="Muy Alta",Q62="Mayor")),"Alto",IF(OR(AND(M62="Muy Baja",Q62="Catastrófico"),AND(M62="Baja",Q62="Catastrófico"),AND(M62="Media",Q62="Catastrófico"),AND(M62="Alta",Q62="Catastrófico"),AND(M62="Muy Alta",Q62="Catastrófico")),"Extremo",""))))</f>
        <v>Alto</v>
      </c>
      <c r="T62" s="146">
        <v>1</v>
      </c>
      <c r="U62" s="184" t="s">
        <v>432</v>
      </c>
      <c r="V62" s="173" t="str">
        <f t="shared" ref="V62:V64" si="103">IF(OR(W62="Preventivo",W62="Detectivo"),"Probabilidad",IF(W62="Correctivo","Impacto",""))</f>
        <v>Probabilidad</v>
      </c>
      <c r="W62" s="195" t="s">
        <v>12</v>
      </c>
      <c r="X62" s="195" t="s">
        <v>7</v>
      </c>
      <c r="Y62" s="196" t="str">
        <f>IF(AND(W62="Preventivo",X62="Automático"),"50%",IF(AND(W62="Preventivo",X62="Manual"),"40%",IF(AND(W62="Detectivo",X62="Automático"),"40%",IF(AND(W62="Detectivo",X62="Manual"),"30%",IF(AND(W62="Correctivo",X62="Automático"),"35%",IF(AND(W62="Correctivo",X62="Manual"),"25%",""))))))</f>
        <v>40%</v>
      </c>
      <c r="Z62" s="197" t="s">
        <v>17</v>
      </c>
      <c r="AA62" s="198" t="s">
        <v>20</v>
      </c>
      <c r="AB62" s="199" t="s">
        <v>114</v>
      </c>
      <c r="AC62" s="126" t="s">
        <v>433</v>
      </c>
      <c r="AD62" s="200">
        <f>IFERROR(IF(V62="Probabilidad",(N62-(+N62*Y62)),IF(V62="Impacto",N62,"")),"")</f>
        <v>0.6</v>
      </c>
      <c r="AE62" s="206" t="str">
        <f>IFERROR(IF(AD62="","",IF(AD62&lt;=0.2,"Muy Baja",IF(AD62&lt;=0.4,"Baja",IF(AD62&lt;=0.6,"Media",IF(AD62&lt;=0.8,"Alta","Muy Alta"))))),"")</f>
        <v>Media</v>
      </c>
      <c r="AF62" s="196">
        <f>+AD62</f>
        <v>0.6</v>
      </c>
      <c r="AG62" s="207" t="str">
        <f>IFERROR(IF(AH62="","",IF(AH62&lt;=0.2,"Leve",IF(AH62&lt;=0.4,"Menor",IF(AH62&lt;=0.6,"Moderado",IF(AH62&lt;=0.8,"Mayor","Catastrófico"))))),"")</f>
        <v>Leve</v>
      </c>
      <c r="AH62" s="196">
        <f>IFERROR(IF(V62="Impacto",(R62-(+R62*Y62)),IF(V62="Probabilidad",R62,"")),"")</f>
        <v>0.2</v>
      </c>
      <c r="AI62" s="202" t="str">
        <f>IFERROR(IF(OR(AND(AE62="Muy Baja",AG62="Leve"),AND(AE62="Muy Baja",AG62="Menor"),AND(AE62="Baja",AG62="Leve")),"Bajo",IF(OR(AND(AE62="Muy baja",AG62="Moderado"),AND(AE62="Baja",AG62="Menor"),AND(AE62="Baja",AG62="Moderado"),AND(AE62="Media",AG62="Leve"),AND(AE62="Media",AG62="Menor"),AND(AE62="Media",AG62="Moderado"),AND(AE62="Alta",AG62="Leve"),AND(AE62="Alta",AG62="Menor")),"Moderado",IF(OR(AND(AE62="Muy Baja",AG62="Mayor"),AND(AE62="Baja",AG62="Mayor"),AND(AE62="Media",AG62="Mayor"),AND(AE62="Alta",AG62="Moderado"),AND(AE62="Alta",AG62="Mayor"),AND(AE62="Muy Alta",AG62="Leve"),AND(AE62="Muy Alta",AG62="Menor"),AND(AE62="Muy Alta",AG62="Moderado"),AND(AE62="Muy Alta",AG62="Mayor")),"Alto",IF(OR(AND(AE62="Muy Baja",AG62="Catastrófico"),AND(AE62="Baja",AG62="Catastrófico"),AND(AE62="Media",AG62="Catastrófico"),AND(AE62="Alta",AG62="Catastrófico"),AND(AE62="Muy Alta",AG62="Catastrófico")),"Extremo","")))),"")</f>
        <v>Moderado</v>
      </c>
      <c r="AJ62" s="459" t="str">
        <f>$AI$63</f>
        <v>Moderado</v>
      </c>
      <c r="AK62" s="591" t="s">
        <v>30</v>
      </c>
      <c r="AL62" s="584"/>
      <c r="AM62" s="584"/>
      <c r="AN62" s="592"/>
      <c r="AO62" s="592"/>
      <c r="AP62" s="584"/>
      <c r="AQ62" s="590"/>
    </row>
    <row r="63" spans="2:43" ht="105" customHeight="1" x14ac:dyDescent="0.2">
      <c r="B63" s="156" t="s">
        <v>429</v>
      </c>
      <c r="C63" s="145" t="s">
        <v>429</v>
      </c>
      <c r="D63" s="548"/>
      <c r="E63" s="559"/>
      <c r="F63" s="584"/>
      <c r="G63" s="550"/>
      <c r="H63" s="551"/>
      <c r="I63" s="551"/>
      <c r="J63" s="489"/>
      <c r="K63" s="551"/>
      <c r="L63" s="490"/>
      <c r="M63" s="455"/>
      <c r="N63" s="469"/>
      <c r="O63" s="204" t="s">
        <v>143</v>
      </c>
      <c r="P63" s="469"/>
      <c r="Q63" s="455"/>
      <c r="R63" s="469"/>
      <c r="S63" s="471"/>
      <c r="T63" s="146">
        <v>2</v>
      </c>
      <c r="U63" s="172" t="s">
        <v>434</v>
      </c>
      <c r="V63" s="173" t="str">
        <f t="shared" si="103"/>
        <v>Impacto</v>
      </c>
      <c r="W63" s="209" t="s">
        <v>435</v>
      </c>
      <c r="X63" s="209" t="s">
        <v>7</v>
      </c>
      <c r="Y63" s="210" t="str">
        <f t="shared" ref="Y63" si="104">IF(AND(W63="Preventivo",X63="Automático"),"50%",IF(AND(W63="Preventivo",X63="Manual"),"40%",IF(AND(W63="Detectivo",X63="Automático"),"40%",IF(AND(W63="Detectivo",X63="Manual"),"30%",IF(AND(W63="Correctivo",X63="Automático"),"35%",IF(AND(W63="Correctivo",X63="Manual"),"25%",""))))))</f>
        <v>25%</v>
      </c>
      <c r="Z63" s="211" t="s">
        <v>17</v>
      </c>
      <c r="AA63" s="212" t="s">
        <v>20</v>
      </c>
      <c r="AB63" s="213" t="s">
        <v>114</v>
      </c>
      <c r="AC63" s="126" t="s">
        <v>436</v>
      </c>
      <c r="AD63" s="200">
        <f>IFERROR(IF(AND(V62="Probabilidad",V63="Probabilidad"),(AF62-(+AF62*Y63)),IF(V63="Probabilidad",(N62-(+N62*Y63)),IF(V63="Impacto",AF62,""))),"")</f>
        <v>0.6</v>
      </c>
      <c r="AE63" s="201" t="str">
        <f t="shared" ref="AE63" si="105">IFERROR(IF(AD63="","",IF(AD63&lt;=0.2,"Muy Baja",IF(AD63&lt;=0.4,"Baja",IF(AD63&lt;=0.6,"Media",IF(AD63&lt;=0.8,"Alta","Muy Alta"))))),"")</f>
        <v>Media</v>
      </c>
      <c r="AF63" s="174">
        <f t="shared" ref="AF63" si="106">+AD63</f>
        <v>0.6</v>
      </c>
      <c r="AG63" s="176" t="str">
        <f t="shared" ref="AG63" si="107">IFERROR(IF(AH63="","",IF(AH63&lt;=0.2,"Leve",IF(AH63&lt;=0.4,"Menor",IF(AH63&lt;=0.6,"Moderado",IF(AH63&lt;=0.8,"Mayor","Catastrófico"))))),"")</f>
        <v>Leve</v>
      </c>
      <c r="AH63" s="216">
        <f>IFERROR(IF(AND(V62:V63="Impacto",V63="Impacto"),(AH62-(+AH62*Y63)),IF(V63="Impacto",($M$10-(+$M$10*Y63)),IF(V63="Probabilidad",AH62,""))),"")</f>
        <v>0.15000000000000002</v>
      </c>
      <c r="AI63" s="177" t="str">
        <f t="shared" ref="AI63" si="108">IFERROR(IF(OR(AND(AE63="Muy Baja",AG63="Leve"),AND(AE63="Muy Baja",AG63="Menor"),AND(AE63="Baja",AG63="Leve")),"Bajo",IF(OR(AND(AE63="Muy baja",AG63="Moderado"),AND(AE63="Baja",AG63="Menor"),AND(AE63="Baja",AG63="Moderado"),AND(AE63="Media",AG63="Leve"),AND(AE63="Media",AG63="Menor"),AND(AE63="Media",AG63="Moderado"),AND(AE63="Alta",AG63="Leve"),AND(AE63="Alta",AG63="Menor")),"Moderado",IF(OR(AND(AE63="Muy Baja",AG63="Mayor"),AND(AE63="Baja",AG63="Mayor"),AND(AE63="Media",AG63="Mayor"),AND(AE63="Alta",AG63="Moderado"),AND(AE63="Alta",AG63="Mayor"),AND(AE63="Muy Alta",AG63="Leve"),AND(AE63="Muy Alta",AG63="Menor"),AND(AE63="Muy Alta",AG63="Moderado"),AND(AE63="Muy Alta",AG63="Mayor")),"Alto",IF(OR(AND(AE63="Muy Baja",AG63="Catastrófico"),AND(AE63="Baja",AG63="Catastrófico"),AND(AE63="Media",AG63="Catastrófico"),AND(AE63="Alta",AG63="Catastrófico"),AND(AE63="Muy Alta",AG63="Catastrófico")),"Extremo","")))),"")</f>
        <v>Moderado</v>
      </c>
      <c r="AJ63" s="458"/>
      <c r="AK63" s="454"/>
      <c r="AL63" s="489"/>
      <c r="AM63" s="489"/>
      <c r="AN63" s="493"/>
      <c r="AO63" s="493"/>
      <c r="AP63" s="489"/>
      <c r="AQ63" s="487"/>
    </row>
    <row r="64" spans="2:43" ht="137.25" customHeight="1" x14ac:dyDescent="0.2">
      <c r="B64" s="156" t="s">
        <v>429</v>
      </c>
      <c r="C64" s="145" t="s">
        <v>429</v>
      </c>
      <c r="D64" s="376">
        <v>42</v>
      </c>
      <c r="E64" s="128" t="s">
        <v>626</v>
      </c>
      <c r="F64" s="242" t="s">
        <v>431</v>
      </c>
      <c r="G64" s="145" t="s">
        <v>625</v>
      </c>
      <c r="H64" s="152" t="s">
        <v>586</v>
      </c>
      <c r="I64" s="152" t="s">
        <v>588</v>
      </c>
      <c r="J64" s="250" t="s">
        <v>121</v>
      </c>
      <c r="K64" s="152" t="s">
        <v>655</v>
      </c>
      <c r="L64" s="299">
        <f>365*1300</f>
        <v>474500</v>
      </c>
      <c r="M64" s="317" t="str">
        <f>IF(L64&lt;=0,"",IF(L64&lt;=2,"Muy Baja",IF(L64&lt;=24,"Baja",IF(L64&lt;=500,"Media",IF(L64&lt;=5000,"Alta","Muy Alta")))))</f>
        <v>Muy Alta</v>
      </c>
      <c r="N64" s="313">
        <f>IF(M64="","",IF(M64="Muy Baja",0.2,IF(M64="Baja",0.4,IF(M64="Media",0.6,IF(M64="Alta",0.8,IF(M64="Muy Alta",1,))))))</f>
        <v>1</v>
      </c>
      <c r="O64" s="204" t="s">
        <v>143</v>
      </c>
      <c r="P64" s="203" t="str">
        <f>IF(NOT(ISERROR(MATCH(O64,'[8]Tabla Impacto'!$B$221:$B$223,0))),'[8]Tabla Impacto'!$F$223&amp;"Por favor no seleccionar los criterios de impacto(Afectación Económica o presupuestal y Pérdida Reputacional)",O64)</f>
        <v xml:space="preserve">     El riesgo afecta la imagen de alguna área de la organización</v>
      </c>
      <c r="Q64" s="317" t="str">
        <f>IF(OR(P64='Tabla Impacto'!$C$11,P64='Tabla Impacto'!$D$11),"Leve",IF(OR(P64='Tabla Impacto'!$C$12,P64='Tabla Impacto'!$D$12),"Menor",IF(OR(P64='Tabla Impacto'!$C$13,P64='Tabla Impacto'!$D$13),"Moderado",IF(OR(P64='Tabla Impacto'!$C$14,P64='Tabla Impacto'!$D$14),"Mayor",IF(OR(P64='Tabla Impacto'!$C$15,P64='Tabla Impacto'!$D$15),"Catastrófico","")))))</f>
        <v>Leve</v>
      </c>
      <c r="R64" s="203">
        <f>IF(Q64="","",IF(Q64="Leve",0.2,IF(Q64="Menor",0.4,IF(Q64="Moderado",0.6,IF(Q64="Mayor",0.8,IF(Q64="Catastrófico",1,))))))</f>
        <v>0.2</v>
      </c>
      <c r="S64" s="205" t="str">
        <f>IF(OR(AND(M64="Muy Baja",Q64="Leve"),AND(M64="Muy Baja",Q64="Menor"),AND(M64="Baja",Q64="Leve")),"Bajo",IF(OR(AND(M64="Muy baja",Q64="Moderado"),AND(M64="Baja",Q64="Menor"),AND(M64="Baja",Q64="Moderado"),AND(M64="Media",Q64="Leve"),AND(M64="Media",Q64="Menor"),AND(M64="Media",Q64="Moderado"),AND(M64="Alta",Q64="Leve"),AND(M64="Alta",Q64="Menor")),"Moderado",IF(OR(AND(M64="Muy Baja",Q64="Mayor"),AND(M64="Baja",Q64="Mayor"),AND(M64="Media",Q64="Mayor"),AND(M64="Alta",Q64="Moderado"),AND(M64="Alta",Q64="Mayor"),AND(M64="Muy Alta",Q64="Leve"),AND(M64="Muy Alta",Q64="Menor"),AND(M64="Muy Alta",Q64="Moderado"),AND(M64="Muy Alta",Q64="Mayor")),"Alto",IF(OR(AND(M64="Muy Baja",Q64="Catastrófico"),AND(M64="Baja",Q64="Catastrófico"),AND(M64="Media",Q64="Catastrófico"),AND(M64="Alta",Q64="Catastrófico"),AND(M64="Muy Alta",Q64="Catastrófico")),"Extremo",""))))</f>
        <v>Alto</v>
      </c>
      <c r="T64" s="146">
        <v>1</v>
      </c>
      <c r="U64" s="172" t="s">
        <v>437</v>
      </c>
      <c r="V64" s="173" t="str">
        <f t="shared" si="103"/>
        <v>Probabilidad</v>
      </c>
      <c r="W64" s="209" t="s">
        <v>12</v>
      </c>
      <c r="X64" s="209" t="s">
        <v>7</v>
      </c>
      <c r="Y64" s="210" t="str">
        <f>IF(AND(W64="Preventivo",X64="Automático"),"50%",IF(AND(W64="Preventivo",X64="Manual"),"40%",IF(AND(W64="Detectivo",X64="Automático"),"40%",IF(AND(W64="Detectivo",X64="Manual"),"30%",IF(AND(W64="Correctivo",X64="Automático"),"35%",IF(AND(W64="Correctivo",X64="Manual"),"25%",""))))))</f>
        <v>40%</v>
      </c>
      <c r="Z64" s="211" t="s">
        <v>17</v>
      </c>
      <c r="AA64" s="212" t="s">
        <v>20</v>
      </c>
      <c r="AB64" s="213" t="s">
        <v>114</v>
      </c>
      <c r="AC64" s="126" t="s">
        <v>438</v>
      </c>
      <c r="AD64" s="200">
        <f>IFERROR(IF(V64="Probabilidad",(N64-(+N64*Y64)),IF(V64="Impacto",N64,"")),"")</f>
        <v>0.6</v>
      </c>
      <c r="AE64" s="201" t="str">
        <f>IFERROR(IF(AD64="","",IF(AD64&lt;=0.2,"Muy Baja",IF(AD64&lt;=0.4,"Baja",IF(AD64&lt;=0.6,"Media",IF(AD64&lt;=0.8,"Alta","Muy Alta"))))),"")</f>
        <v>Media</v>
      </c>
      <c r="AF64" s="174">
        <f>+AD64</f>
        <v>0.6</v>
      </c>
      <c r="AG64" s="176" t="str">
        <f>IFERROR(IF(AH64="","",IF(AH64&lt;=0.2,"Leve",IF(AH64&lt;=0.4,"Menor",IF(AH64&lt;=0.6,"Moderado",IF(AH64&lt;=0.8,"Mayor","Catastrófico"))))),"")</f>
        <v>Leve</v>
      </c>
      <c r="AH64" s="174">
        <f>IFERROR(IF(V64="Impacto",(R64-(+R64*Y64)),IF(V64="Probabilidad",R64,"")),"")</f>
        <v>0.2</v>
      </c>
      <c r="AI64" s="177" t="str">
        <f>IFERROR(IF(OR(AND(AE64="Muy Baja",AG64="Leve"),AND(AE64="Muy Baja",AG64="Menor"),AND(AE64="Baja",AG64="Leve")),"Bajo",IF(OR(AND(AE64="Muy baja",AG64="Moderado"),AND(AE64="Baja",AG64="Menor"),AND(AE64="Baja",AG64="Moderado"),AND(AE64="Media",AG64="Leve"),AND(AE64="Media",AG64="Menor"),AND(AE64="Media",AG64="Moderado"),AND(AE64="Alta",AG64="Leve"),AND(AE64="Alta",AG64="Menor")),"Moderado",IF(OR(AND(AE64="Muy Baja",AG64="Mayor"),AND(AE64="Baja",AG64="Mayor"),AND(AE64="Media",AG64="Mayor"),AND(AE64="Alta",AG64="Moderado"),AND(AE64="Alta",AG64="Mayor"),AND(AE64="Muy Alta",AG64="Leve"),AND(AE64="Muy Alta",AG64="Menor"),AND(AE64="Muy Alta",AG64="Moderado"),AND(AE64="Muy Alta",AG64="Mayor")),"Alto",IF(OR(AND(AE64="Muy Baja",AG64="Catastrófico"),AND(AE64="Baja",AG64="Catastrófico"),AND(AE64="Media",AG64="Catastrófico"),AND(AE64="Alta",AG64="Catastrófico"),AND(AE64="Muy Alta",AG64="Catastrófico")),"Extremo","")))),"")</f>
        <v>Moderado</v>
      </c>
      <c r="AJ64" s="177" t="str">
        <f>$AI$64</f>
        <v>Moderado</v>
      </c>
      <c r="AK64" s="153" t="s">
        <v>30</v>
      </c>
      <c r="AL64" s="148"/>
      <c r="AM64" s="144"/>
      <c r="AN64" s="257"/>
      <c r="AO64" s="257"/>
      <c r="AP64" s="148"/>
      <c r="AQ64" s="179"/>
    </row>
    <row r="65" spans="2:43" ht="263.25" customHeight="1" x14ac:dyDescent="0.2">
      <c r="B65" s="156" t="s">
        <v>439</v>
      </c>
      <c r="C65" s="145" t="s">
        <v>439</v>
      </c>
      <c r="D65" s="548">
        <v>43</v>
      </c>
      <c r="E65" s="561" t="s">
        <v>440</v>
      </c>
      <c r="F65" s="489" t="s">
        <v>441</v>
      </c>
      <c r="G65" s="550" t="s">
        <v>627</v>
      </c>
      <c r="H65" s="478" t="s">
        <v>586</v>
      </c>
      <c r="I65" s="478" t="s">
        <v>588</v>
      </c>
      <c r="J65" s="480" t="s">
        <v>118</v>
      </c>
      <c r="K65" s="478" t="s">
        <v>655</v>
      </c>
      <c r="L65" s="598">
        <v>192</v>
      </c>
      <c r="M65" s="468" t="str">
        <f>IF(L65&lt;=0,"",IF(L65&lt;=2,"Muy Baja",IF(L65&lt;=24,"Baja",IF(L65&lt;=500,"Media",IF(L65&lt;=5000,"Alta","Muy Alta")))))</f>
        <v>Media</v>
      </c>
      <c r="N65" s="473">
        <f>IF(M65="","",IF(M65="Muy Baja",0.2,IF(M65="Baja",0.4,IF(M65="Media",0.6,IF(M65="Alta",0.8,IF(M65="Muy Alta",1,))))))</f>
        <v>0.6</v>
      </c>
      <c r="O65" s="555" t="s">
        <v>145</v>
      </c>
      <c r="P65" s="469" t="str">
        <f>IF(NOT(ISERROR(MATCH(O65,'[9]Tabla Impacto'!$B$221:$B$223,0))),'[9]Tabla Impacto'!$F$223&amp;"Por favor no seleccionar los criterios de impacto(Afectación Económica o presupuestal y Pérdida Reputacional)",O65)</f>
        <v xml:space="preserve">     El riesgo afecta la imagen de la entidad con algunos usuarios de relevancia frente al logro de los objetivos</v>
      </c>
      <c r="Q65" s="468" t="str">
        <f>IF(OR(P65='Tabla Impacto'!$C$11,P65='Tabla Impacto'!$D$11),"Leve",IF(OR(P65='Tabla Impacto'!$C$12,P65='Tabla Impacto'!$D$12),"Menor",IF(OR(P65='Tabla Impacto'!$C$13,P65='Tabla Impacto'!$D$13),"Moderado",IF(OR(P65='Tabla Impacto'!$C$14,P65='Tabla Impacto'!$D$14),"Mayor",IF(OR(P65='Tabla Impacto'!$C$15,P65='Tabla Impacto'!$D$15),"Catastrófico","")))))</f>
        <v>Moderado</v>
      </c>
      <c r="R65" s="469">
        <f>IF(Q65="","",IF(Q65="Leve",0.2,IF(Q65="Menor",0.4,IF(Q65="Moderado",0.6,IF(Q65="Mayor",0.8,IF(Q65="Catastrófico",1,))))))</f>
        <v>0.6</v>
      </c>
      <c r="S65" s="471" t="str">
        <f>IF(OR(AND(M65="Muy Baja",Q65="Leve"),AND(M65="Muy Baja",Q65="Menor"),AND(M65="Baja",Q65="Leve")),"Bajo",IF(OR(AND(M65="Muy baja",Q65="Moderado"),AND(M65="Baja",Q65="Menor"),AND(M65="Baja",Q65="Moderado"),AND(M65="Media",Q65="Leve"),AND(M65="Media",Q65="Menor"),AND(M65="Media",Q65="Moderado"),AND(M65="Alta",Q65="Leve"),AND(M65="Alta",Q65="Menor")),"Moderado",IF(OR(AND(M65="Muy Baja",Q65="Mayor"),AND(M65="Baja",Q65="Mayor"),AND(M65="Media",Q65="Mayor"),AND(M65="Alta",Q65="Moderado"),AND(M65="Alta",Q65="Mayor"),AND(M65="Muy Alta",Q65="Leve"),AND(M65="Muy Alta",Q65="Menor"),AND(M65="Muy Alta",Q65="Moderado"),AND(M65="Muy Alta",Q65="Mayor")),"Alto",IF(OR(AND(M65="Muy Baja",Q65="Catastrófico"),AND(M65="Baja",Q65="Catastrófico"),AND(M65="Media",Q65="Catastrófico"),AND(M65="Alta",Q65="Catastrófico"),AND(M65="Muy Alta",Q65="Catastrófico")),"Extremo",""))))</f>
        <v>Moderado</v>
      </c>
      <c r="T65" s="146">
        <v>1</v>
      </c>
      <c r="U65" s="172" t="s">
        <v>442</v>
      </c>
      <c r="V65" s="173" t="str">
        <f t="shared" ref="V65:V112" si="109">IF(OR(W65="Preventivo",W65="Detectivo"),"Probabilidad",IF(W65="Correctivo","Impacto",""))</f>
        <v>Probabilidad</v>
      </c>
      <c r="W65" s="153" t="s">
        <v>12</v>
      </c>
      <c r="X65" s="153" t="s">
        <v>7</v>
      </c>
      <c r="Y65" s="174" t="str">
        <f>IF(AND(W65="Preventivo",X65="Automático"),"50%",IF(AND(W65="Preventivo",X65="Manual"),"40%",IF(AND(W65="Detectivo",X65="Automático"),"40%",IF(AND(W65="Detectivo",X65="Manual"),"30%",IF(AND(W65="Correctivo",X65="Automático"),"35%",IF(AND(W65="Correctivo",X65="Manual"),"25%",""))))))</f>
        <v>40%</v>
      </c>
      <c r="Z65" s="153" t="s">
        <v>17</v>
      </c>
      <c r="AA65" s="153" t="s">
        <v>20</v>
      </c>
      <c r="AB65" s="153" t="s">
        <v>114</v>
      </c>
      <c r="AC65" s="172" t="s">
        <v>443</v>
      </c>
      <c r="AD65" s="175">
        <f>IFERROR(IF(V65="Probabilidad",(N65-(+N65*Y65)),IF(V65="Impacto",N65,"")),"")</f>
        <v>0.36</v>
      </c>
      <c r="AE65" s="176" t="str">
        <f>IFERROR(IF(AD65="","",IF(AD65&lt;=0.2,"Muy Baja",IF(AD65&lt;=0.4,"Baja",IF(AD65&lt;=0.6,"Media",IF(AD65&lt;=0.8,"Alta","Muy Alta"))))),"")</f>
        <v>Baja</v>
      </c>
      <c r="AF65" s="174">
        <f>+AD65</f>
        <v>0.36</v>
      </c>
      <c r="AG65" s="176" t="str">
        <f>IFERROR(IF(AH65="","",IF(AH65&lt;=0.2,"Leve",IF(AH65&lt;=0.4,"Menor",IF(AH65&lt;=0.6,"Moderado",IF(AH65&lt;=0.8,"Mayor","Catastrófico"))))),"")</f>
        <v>Moderado</v>
      </c>
      <c r="AH65" s="174">
        <f>IFERROR(IF(V65="Impacto",(R65-(+R65*Y65)),IF(V65="Probabilidad",R65,"")),"")</f>
        <v>0.6</v>
      </c>
      <c r="AI65" s="177" t="str">
        <f>IFERROR(IF(OR(AND(AE65="Muy Baja",AG65="Leve"),AND(AE65="Muy Baja",AG65="Menor"),AND(AE65="Baja",AG65="Leve")),"Bajo",IF(OR(AND(AE65="Muy baja",AG65="Moderado"),AND(AE65="Baja",AG65="Menor"),AND(AE65="Baja",AG65="Moderado"),AND(AE65="Media",AG65="Leve"),AND(AE65="Media",AG65="Menor"),AND(AE65="Media",AG65="Moderado"),AND(AE65="Alta",AG65="Leve"),AND(AE65="Alta",AG65="Menor")),"Moderado",IF(OR(AND(AE65="Muy Baja",AG65="Mayor"),AND(AE65="Baja",AG65="Mayor"),AND(AE65="Media",AG65="Mayor"),AND(AE65="Alta",AG65="Moderado"),AND(AE65="Alta",AG65="Mayor"),AND(AE65="Muy Alta",AG65="Leve"),AND(AE65="Muy Alta",AG65="Menor"),AND(AE65="Muy Alta",AG65="Moderado"),AND(AE65="Muy Alta",AG65="Mayor")),"Alto",IF(OR(AND(AE65="Muy Baja",AG65="Catastrófico"),AND(AE65="Baja",AG65="Catastrófico"),AND(AE65="Media",AG65="Catastrófico"),AND(AE65="Alta",AG65="Catastrófico"),AND(AE65="Muy Alta",AG65="Catastrófico")),"Extremo","")))),"")</f>
        <v>Moderado</v>
      </c>
      <c r="AJ65" s="460" t="str">
        <f>$AI$66</f>
        <v>Moderado</v>
      </c>
      <c r="AK65" s="453" t="s">
        <v>30</v>
      </c>
      <c r="AL65" s="404"/>
      <c r="AM65" s="404"/>
      <c r="AN65" s="404"/>
      <c r="AO65" s="404"/>
      <c r="AP65" s="404"/>
      <c r="AQ65" s="183"/>
    </row>
    <row r="66" spans="2:43" ht="63.75" x14ac:dyDescent="0.2">
      <c r="B66" s="156" t="s">
        <v>439</v>
      </c>
      <c r="C66" s="145" t="s">
        <v>439</v>
      </c>
      <c r="D66" s="548"/>
      <c r="E66" s="561"/>
      <c r="F66" s="489"/>
      <c r="G66" s="550"/>
      <c r="H66" s="551"/>
      <c r="I66" s="551"/>
      <c r="J66" s="489"/>
      <c r="K66" s="551"/>
      <c r="L66" s="490"/>
      <c r="M66" s="455"/>
      <c r="N66" s="469"/>
      <c r="O66" s="555"/>
      <c r="P66" s="469"/>
      <c r="Q66" s="455"/>
      <c r="R66" s="469"/>
      <c r="S66" s="471"/>
      <c r="T66" s="146">
        <v>2</v>
      </c>
      <c r="U66" s="172" t="s">
        <v>444</v>
      </c>
      <c r="V66" s="173" t="str">
        <f t="shared" si="109"/>
        <v>Probabilidad</v>
      </c>
      <c r="W66" s="153" t="s">
        <v>12</v>
      </c>
      <c r="X66" s="153" t="s">
        <v>7</v>
      </c>
      <c r="Y66" s="174" t="str">
        <f t="shared" ref="Y66" si="110">IF(AND(W66="Preventivo",X66="Automático"),"50%",IF(AND(W66="Preventivo",X66="Manual"),"40%",IF(AND(W66="Detectivo",X66="Automático"),"40%",IF(AND(W66="Detectivo",X66="Manual"),"30%",IF(AND(W66="Correctivo",X66="Automático"),"35%",IF(AND(W66="Correctivo",X66="Manual"),"25%",""))))))</f>
        <v>40%</v>
      </c>
      <c r="Z66" s="153" t="s">
        <v>17</v>
      </c>
      <c r="AA66" s="153" t="s">
        <v>20</v>
      </c>
      <c r="AB66" s="153" t="s">
        <v>114</v>
      </c>
      <c r="AC66" s="172" t="s">
        <v>445</v>
      </c>
      <c r="AD66" s="175">
        <f>IFERROR(IF(AND(V65="Probabilidad",V66="Probabilidad"),(AF65-(+AF65*Y66)),IF(V66="Probabilidad",(N65-(+N65*Y66)),IF(V66="Impacto",AF65,""))),"")</f>
        <v>0.216</v>
      </c>
      <c r="AE66" s="176" t="str">
        <f t="shared" ref="AE66" si="111">IFERROR(IF(AD66="","",IF(AD66&lt;=0.2,"Muy Baja",IF(AD66&lt;=0.4,"Baja",IF(AD66&lt;=0.6,"Media",IF(AD66&lt;=0.8,"Alta","Muy Alta"))))),"")</f>
        <v>Baja</v>
      </c>
      <c r="AF66" s="174">
        <f t="shared" ref="AF66" si="112">+AD66</f>
        <v>0.216</v>
      </c>
      <c r="AG66" s="176" t="str">
        <f t="shared" ref="AG66" si="113">IFERROR(IF(AH66="","",IF(AH66&lt;=0.2,"Leve",IF(AH66&lt;=0.4,"Menor",IF(AH66&lt;=0.6,"Moderado",IF(AH66&lt;=0.8,"Mayor","Catastrófico"))))),"")</f>
        <v>Moderado</v>
      </c>
      <c r="AH66" s="174">
        <f>IFERROR(IF(AND(V65="Impacto",V66="Impacto"),(AH65-(+AH65*Y66)),IF(V66="Impacto",($M$10-(+$M$10*Y66)),IF(V66="Probabilidad",AH65,""))),"")</f>
        <v>0.6</v>
      </c>
      <c r="AI66" s="177" t="str">
        <f t="shared" ref="AI66" si="114">IFERROR(IF(OR(AND(AE66="Muy Baja",AG66="Leve"),AND(AE66="Muy Baja",AG66="Menor"),AND(AE66="Baja",AG66="Leve")),"Bajo",IF(OR(AND(AE66="Muy baja",AG66="Moderado"),AND(AE66="Baja",AG66="Menor"),AND(AE66="Baja",AG66="Moderado"),AND(AE66="Media",AG66="Leve"),AND(AE66="Media",AG66="Menor"),AND(AE66="Media",AG66="Moderado"),AND(AE66="Alta",AG66="Leve"),AND(AE66="Alta",AG66="Menor")),"Moderado",IF(OR(AND(AE66="Muy Baja",AG66="Mayor"),AND(AE66="Baja",AG66="Mayor"),AND(AE66="Media",AG66="Mayor"),AND(AE66="Alta",AG66="Moderado"),AND(AE66="Alta",AG66="Mayor"),AND(AE66="Muy Alta",AG66="Leve"),AND(AE66="Muy Alta",AG66="Menor"),AND(AE66="Muy Alta",AG66="Moderado"),AND(AE66="Muy Alta",AG66="Mayor")),"Alto",IF(OR(AND(AE66="Muy Baja",AG66="Catastrófico"),AND(AE66="Baja",AG66="Catastrófico"),AND(AE66="Media",AG66="Catastrófico"),AND(AE66="Alta",AG66="Catastrófico"),AND(AE66="Muy Alta",AG66="Catastrófico")),"Extremo","")))),"")</f>
        <v>Moderado</v>
      </c>
      <c r="AJ66" s="458"/>
      <c r="AK66" s="454"/>
      <c r="AL66" s="183"/>
      <c r="AM66" s="183"/>
      <c r="AN66" s="183"/>
      <c r="AO66" s="183"/>
      <c r="AP66" s="183"/>
      <c r="AQ66" s="183"/>
    </row>
    <row r="67" spans="2:43" ht="165.75" x14ac:dyDescent="0.2">
      <c r="B67" s="156" t="s">
        <v>767</v>
      </c>
      <c r="C67" s="145" t="s">
        <v>450</v>
      </c>
      <c r="D67" s="376">
        <v>44</v>
      </c>
      <c r="E67" s="141" t="s">
        <v>446</v>
      </c>
      <c r="F67" s="250" t="s">
        <v>448</v>
      </c>
      <c r="G67" s="145" t="s">
        <v>628</v>
      </c>
      <c r="H67" s="152" t="s">
        <v>586</v>
      </c>
      <c r="I67" s="152" t="s">
        <v>588</v>
      </c>
      <c r="J67" s="250" t="s">
        <v>123</v>
      </c>
      <c r="K67" s="152" t="s">
        <v>655</v>
      </c>
      <c r="L67" s="299">
        <v>365</v>
      </c>
      <c r="M67" s="317" t="str">
        <f t="shared" ref="M67:M75" si="115">IF(L67&lt;=0,"",IF(L67&lt;=2,"Muy Baja",IF(L67&lt;=24,"Baja",IF(L67&lt;=500,"Media",IF(L67&lt;=5000,"Alta","Muy Alta")))))</f>
        <v>Media</v>
      </c>
      <c r="N67" s="313">
        <f t="shared" ref="N67:N75" si="116">IF(M67="","",IF(M67="Muy Baja",0.2,IF(M67="Baja",0.4,IF(M67="Media",0.6,IF(M67="Alta",0.8,IF(M67="Muy Alta",1,))))))</f>
        <v>0.6</v>
      </c>
      <c r="O67" s="204" t="s">
        <v>143</v>
      </c>
      <c r="P67" s="203" t="str">
        <f>IF(NOT(ISERROR(MATCH(O67,'[10]Tabla Impacto'!$B$221:$B$223,0))),'[10]Tabla Impacto'!$F$223&amp;"Por favor no seleccionar los criterios de impacto(Afectación Económica o presupuestal y Pérdida Reputacional)",O67)</f>
        <v xml:space="preserve">     El riesgo afecta la imagen de alguna área de la organización</v>
      </c>
      <c r="Q67" s="317" t="str">
        <f>IF(OR(P67='Tabla Impacto'!$C$11,P67='Tabla Impacto'!$D$11),"Leve",IF(OR(P67='Tabla Impacto'!$C$12,P67='Tabla Impacto'!$D$12),"Menor",IF(OR(P67='Tabla Impacto'!$C$13,P67='Tabla Impacto'!$D$13),"Moderado",IF(OR(P67='Tabla Impacto'!$C$14,P67='Tabla Impacto'!$D$14),"Mayor",IF(OR(P67='Tabla Impacto'!$C$15,P67='Tabla Impacto'!$D$15),"Catastrófico","")))))</f>
        <v>Leve</v>
      </c>
      <c r="R67" s="203">
        <f t="shared" ref="R67:R75" si="117">IF(Q67="","",IF(Q67="Leve",0.2,IF(Q67="Menor",0.4,IF(Q67="Moderado",0.6,IF(Q67="Mayor",0.8,IF(Q67="Catastrófico",1,))))))</f>
        <v>0.2</v>
      </c>
      <c r="S67" s="205" t="str">
        <f t="shared" ref="S67:S75" si="118">IF(OR(AND(M67="Muy Baja",Q67="Leve"),AND(M67="Muy Baja",Q67="Menor"),AND(M67="Baja",Q67="Leve")),"Bajo",IF(OR(AND(M67="Muy baja",Q67="Moderado"),AND(M67="Baja",Q67="Menor"),AND(M67="Baja",Q67="Moderado"),AND(M67="Media",Q67="Leve"),AND(M67="Media",Q67="Menor"),AND(M67="Media",Q67="Moderado"),AND(M67="Alta",Q67="Leve"),AND(M67="Alta",Q67="Menor")),"Moderado",IF(OR(AND(M67="Muy Baja",Q67="Mayor"),AND(M67="Baja",Q67="Mayor"),AND(M67="Media",Q67="Mayor"),AND(M67="Alta",Q67="Moderado"),AND(M67="Alta",Q67="Mayor"),AND(M67="Muy Alta",Q67="Leve"),AND(M67="Muy Alta",Q67="Menor"),AND(M67="Muy Alta",Q67="Moderado"),AND(M67="Muy Alta",Q67="Mayor")),"Alto",IF(OR(AND(M67="Muy Baja",Q67="Catastrófico"),AND(M67="Baja",Q67="Catastrófico"),AND(M67="Media",Q67="Catastrófico"),AND(M67="Alta",Q67="Catastrófico"),AND(M67="Muy Alta",Q67="Catastrófico")),"Extremo",""))))</f>
        <v>Moderado</v>
      </c>
      <c r="T67" s="146">
        <v>1</v>
      </c>
      <c r="U67" s="172" t="s">
        <v>451</v>
      </c>
      <c r="V67" s="173" t="str">
        <f t="shared" si="109"/>
        <v>Probabilidad</v>
      </c>
      <c r="W67" s="195" t="s">
        <v>12</v>
      </c>
      <c r="X67" s="195" t="s">
        <v>7</v>
      </c>
      <c r="Y67" s="196" t="str">
        <f>IF(AND(W67="Preventivo",X67="Automático"),"50%",IF(AND(W67="Preventivo",X67="Manual"),"40%",IF(AND(W67="Detectivo",X67="Automático"),"40%",IF(AND(W67="Detectivo",X67="Manual"),"30%",IF(AND(W67="Correctivo",X67="Automático"),"35%",IF(AND(W67="Correctivo",X67="Manual"),"25%",""))))))</f>
        <v>40%</v>
      </c>
      <c r="Z67" s="197" t="s">
        <v>17</v>
      </c>
      <c r="AA67" s="198" t="s">
        <v>20</v>
      </c>
      <c r="AB67" s="199" t="s">
        <v>114</v>
      </c>
      <c r="AC67" s="126" t="s">
        <v>452</v>
      </c>
      <c r="AD67" s="200">
        <f t="shared" ref="AD67:AD75" si="119">IFERROR(IF(V67="Probabilidad",(N67-(+N67*Y67)),IF(V67="Impacto",N67,"")),"")</f>
        <v>0.36</v>
      </c>
      <c r="AE67" s="206" t="str">
        <f t="shared" ref="AE67:AE75" si="120">IFERROR(IF(AD67="","",IF(AD67&lt;=0.2,"Muy Baja",IF(AD67&lt;=0.4,"Baja",IF(AD67&lt;=0.6,"Media",IF(AD67&lt;=0.8,"Alta","Muy Alta"))))),"")</f>
        <v>Baja</v>
      </c>
      <c r="AF67" s="196">
        <f t="shared" ref="AF67:AF75" si="121">+AD67</f>
        <v>0.36</v>
      </c>
      <c r="AG67" s="207" t="str">
        <f t="shared" ref="AG67:AG75" si="122">IFERROR(IF(AH67="","",IF(AH67&lt;=0.2,"Leve",IF(AH67&lt;=0.4,"Menor",IF(AH67&lt;=0.6,"Moderado",IF(AH67&lt;=0.8,"Mayor","Catastrófico"))))),"")</f>
        <v>Leve</v>
      </c>
      <c r="AH67" s="196">
        <f t="shared" ref="AH67:AH75" si="123">IFERROR(IF(V67="Impacto",(R67-(+R67*Y67)),IF(V67="Probabilidad",R67,"")),"")</f>
        <v>0.2</v>
      </c>
      <c r="AI67" s="202" t="str">
        <f t="shared" ref="AI67:AI75" si="124">IFERROR(IF(OR(AND(AE67="Muy Baja",AG67="Leve"),AND(AE67="Muy Baja",AG67="Menor"),AND(AE67="Baja",AG67="Leve")),"Bajo",IF(OR(AND(AE67="Muy baja",AG67="Moderado"),AND(AE67="Baja",AG67="Menor"),AND(AE67="Baja",AG67="Moderado"),AND(AE67="Media",AG67="Leve"),AND(AE67="Media",AG67="Menor"),AND(AE67="Media",AG67="Moderado"),AND(AE67="Alta",AG67="Leve"),AND(AE67="Alta",AG67="Menor")),"Moderado",IF(OR(AND(AE67="Muy Baja",AG67="Mayor"),AND(AE67="Baja",AG67="Mayor"),AND(AE67="Media",AG67="Mayor"),AND(AE67="Alta",AG67="Moderado"),AND(AE67="Alta",AG67="Mayor"),AND(AE67="Muy Alta",AG67="Leve"),AND(AE67="Muy Alta",AG67="Menor"),AND(AE67="Muy Alta",AG67="Moderado"),AND(AE67="Muy Alta",AG67="Mayor")),"Alto",IF(OR(AND(AE67="Muy Baja",AG67="Catastrófico"),AND(AE67="Baja",AG67="Catastrófico"),AND(AE67="Media",AG67="Catastrófico"),AND(AE67="Alta",AG67="Catastrófico"),AND(AE67="Muy Alta",AG67="Catastrófico")),"Extremo","")))),"")</f>
        <v>Bajo</v>
      </c>
      <c r="AJ67" s="202" t="str">
        <f>$AI$67</f>
        <v>Bajo</v>
      </c>
      <c r="AK67" s="277" t="s">
        <v>29</v>
      </c>
      <c r="AL67" s="144"/>
      <c r="AM67" s="144"/>
      <c r="AN67" s="257"/>
      <c r="AO67" s="257"/>
      <c r="AP67" s="144"/>
      <c r="AQ67" s="278"/>
    </row>
    <row r="68" spans="2:43" ht="136.5" customHeight="1" x14ac:dyDescent="0.2">
      <c r="B68" s="156" t="s">
        <v>767</v>
      </c>
      <c r="C68" s="145" t="s">
        <v>450</v>
      </c>
      <c r="D68" s="376">
        <v>45</v>
      </c>
      <c r="E68" s="137" t="s">
        <v>447</v>
      </c>
      <c r="F68" s="148" t="s">
        <v>449</v>
      </c>
      <c r="G68" s="145" t="s">
        <v>629</v>
      </c>
      <c r="H68" s="146" t="s">
        <v>586</v>
      </c>
      <c r="I68" s="146" t="s">
        <v>588</v>
      </c>
      <c r="J68" s="242" t="s">
        <v>123</v>
      </c>
      <c r="K68" s="146" t="s">
        <v>655</v>
      </c>
      <c r="L68" s="285">
        <v>365</v>
      </c>
      <c r="M68" s="188" t="str">
        <f t="shared" si="115"/>
        <v>Media</v>
      </c>
      <c r="N68" s="203">
        <f t="shared" si="116"/>
        <v>0.6</v>
      </c>
      <c r="O68" s="204" t="s">
        <v>143</v>
      </c>
      <c r="P68" s="203" t="str">
        <f>IF(NOT(ISERROR(MATCH(O68,'[10]Tabla Impacto'!$B$221:$B$223,0))),'[10]Tabla Impacto'!$F$223&amp;"Por favor no seleccionar los criterios de impacto(Afectación Económica o presupuestal y Pérdida Reputacional)",O68)</f>
        <v xml:space="preserve">     El riesgo afecta la imagen de alguna área de la organización</v>
      </c>
      <c r="Q68" s="188" t="str">
        <f>IF(OR(P68='Tabla Impacto'!$C$11,P68='Tabla Impacto'!$D$11),"Leve",IF(OR(P68='Tabla Impacto'!$C$12,P68='Tabla Impacto'!$D$12),"Menor",IF(OR(P68='Tabla Impacto'!$C$13,P68='Tabla Impacto'!$D$13),"Moderado",IF(OR(P68='Tabla Impacto'!$C$14,P68='Tabla Impacto'!$D$14),"Mayor",IF(OR(P68='Tabla Impacto'!$C$15,P68='Tabla Impacto'!$D$15),"Catastrófico","")))))</f>
        <v>Leve</v>
      </c>
      <c r="R68" s="203">
        <f t="shared" si="117"/>
        <v>0.2</v>
      </c>
      <c r="S68" s="205" t="str">
        <f t="shared" si="118"/>
        <v>Moderado</v>
      </c>
      <c r="T68" s="146">
        <v>1</v>
      </c>
      <c r="U68" s="172" t="s">
        <v>453</v>
      </c>
      <c r="V68" s="173" t="str">
        <f t="shared" si="109"/>
        <v>Probabilidad</v>
      </c>
      <c r="W68" s="209" t="s">
        <v>12</v>
      </c>
      <c r="X68" s="209" t="s">
        <v>7</v>
      </c>
      <c r="Y68" s="210" t="str">
        <f>IF(AND(W68="Preventivo",X68="Automático"),"50%",IF(AND(W68="Preventivo",X68="Manual"),"40%",IF(AND(W68="Detectivo",X68="Automático"),"40%",IF(AND(W68="Detectivo",X68="Manual"),"30%",IF(AND(W68="Correctivo",X68="Automático"),"35%",IF(AND(W68="Correctivo",X68="Manual"),"25%",""))))))</f>
        <v>40%</v>
      </c>
      <c r="Z68" s="211" t="s">
        <v>17</v>
      </c>
      <c r="AA68" s="212" t="s">
        <v>20</v>
      </c>
      <c r="AB68" s="213" t="s">
        <v>114</v>
      </c>
      <c r="AC68" s="126" t="s">
        <v>454</v>
      </c>
      <c r="AD68" s="200">
        <f t="shared" si="119"/>
        <v>0.36</v>
      </c>
      <c r="AE68" s="201" t="str">
        <f t="shared" si="120"/>
        <v>Baja</v>
      </c>
      <c r="AF68" s="174">
        <f t="shared" si="121"/>
        <v>0.36</v>
      </c>
      <c r="AG68" s="176" t="str">
        <f t="shared" si="122"/>
        <v>Leve</v>
      </c>
      <c r="AH68" s="174">
        <f t="shared" si="123"/>
        <v>0.2</v>
      </c>
      <c r="AI68" s="177" t="str">
        <f t="shared" si="124"/>
        <v>Bajo</v>
      </c>
      <c r="AJ68" s="177" t="str">
        <f>$AI$68</f>
        <v>Bajo</v>
      </c>
      <c r="AK68" s="277" t="s">
        <v>29</v>
      </c>
      <c r="AL68" s="148"/>
      <c r="AM68" s="148"/>
      <c r="AN68" s="274"/>
      <c r="AO68" s="178"/>
      <c r="AP68" s="148"/>
      <c r="AQ68" s="179"/>
    </row>
    <row r="69" spans="2:43" ht="160.5" customHeight="1" x14ac:dyDescent="0.2">
      <c r="B69" s="146" t="s">
        <v>764</v>
      </c>
      <c r="C69" s="146" t="s">
        <v>459</v>
      </c>
      <c r="D69" s="376">
        <v>46</v>
      </c>
      <c r="E69" s="137" t="s">
        <v>455</v>
      </c>
      <c r="F69" s="148" t="s">
        <v>457</v>
      </c>
      <c r="G69" s="145" t="s">
        <v>630</v>
      </c>
      <c r="H69" s="146" t="s">
        <v>586</v>
      </c>
      <c r="I69" s="146" t="s">
        <v>588</v>
      </c>
      <c r="J69" s="148" t="s">
        <v>118</v>
      </c>
      <c r="K69" s="146" t="s">
        <v>655</v>
      </c>
      <c r="L69" s="386">
        <f>360*12</f>
        <v>4320</v>
      </c>
      <c r="M69" s="188" t="str">
        <f t="shared" si="115"/>
        <v>Alta</v>
      </c>
      <c r="N69" s="203">
        <f t="shared" si="116"/>
        <v>0.8</v>
      </c>
      <c r="O69" s="204" t="s">
        <v>145</v>
      </c>
      <c r="P69" s="203" t="str">
        <f>IF(NOT(ISERROR(MATCH(O69,'[11]Tabla Impacto'!$B$221:$B$223,0))),'[11]Tabla Impacto'!$F$223&amp;"Por favor no seleccionar los criterios de impacto(Afectación Económica o presupuestal y Pérdida Reputacional)",O69)</f>
        <v xml:space="preserve">     El riesgo afecta la imagen de la entidad con algunos usuarios de relevancia frente al logro de los objetivos</v>
      </c>
      <c r="Q69" s="188" t="str">
        <f>IF(OR(P69='Tabla Impacto'!$C$11,P69='Tabla Impacto'!$D$11),"Leve",IF(OR(P69='Tabla Impacto'!$C$12,P69='Tabla Impacto'!$D$12),"Menor",IF(OR(P69='Tabla Impacto'!$C$13,P69='Tabla Impacto'!$D$13),"Moderado",IF(OR(P69='Tabla Impacto'!$C$14,P69='Tabla Impacto'!$D$14),"Mayor",IF(OR(P69='Tabla Impacto'!$C$15,P69='Tabla Impacto'!$D$15),"Catastrófico","")))))</f>
        <v>Moderado</v>
      </c>
      <c r="R69" s="203">
        <f t="shared" si="117"/>
        <v>0.6</v>
      </c>
      <c r="S69" s="205" t="str">
        <f t="shared" si="118"/>
        <v>Alto</v>
      </c>
      <c r="T69" s="146">
        <v>1</v>
      </c>
      <c r="U69" s="172" t="s">
        <v>460</v>
      </c>
      <c r="V69" s="173" t="str">
        <f t="shared" si="109"/>
        <v>Probabilidad</v>
      </c>
      <c r="W69" s="195" t="s">
        <v>12</v>
      </c>
      <c r="X69" s="195" t="s">
        <v>7</v>
      </c>
      <c r="Y69" s="196" t="str">
        <f>IF(AND(W69="Preventivo",X69="Automático"),"50%",IF(AND(W69="Preventivo",X69="Manual"),"40%",IF(AND(W69="Detectivo",X69="Automático"),"40%",IF(AND(W69="Detectivo",X69="Manual"),"30%",IF(AND(W69="Correctivo",X69="Automático"),"35%",IF(AND(W69="Correctivo",X69="Manual"),"25%",""))))))</f>
        <v>40%</v>
      </c>
      <c r="Z69" s="197" t="s">
        <v>17</v>
      </c>
      <c r="AA69" s="198" t="s">
        <v>20</v>
      </c>
      <c r="AB69" s="199" t="s">
        <v>114</v>
      </c>
      <c r="AC69" s="126" t="s">
        <v>461</v>
      </c>
      <c r="AD69" s="200">
        <f t="shared" si="119"/>
        <v>0.48</v>
      </c>
      <c r="AE69" s="206" t="str">
        <f t="shared" si="120"/>
        <v>Media</v>
      </c>
      <c r="AF69" s="196">
        <f t="shared" si="121"/>
        <v>0.48</v>
      </c>
      <c r="AG69" s="207" t="str">
        <f t="shared" si="122"/>
        <v>Moderado</v>
      </c>
      <c r="AH69" s="196">
        <f t="shared" si="123"/>
        <v>0.6</v>
      </c>
      <c r="AI69" s="202" t="str">
        <f t="shared" si="124"/>
        <v>Moderado</v>
      </c>
      <c r="AJ69" s="202" t="str">
        <f>$AI$69</f>
        <v>Moderado</v>
      </c>
      <c r="AK69" s="195" t="s">
        <v>30</v>
      </c>
      <c r="AL69" s="144"/>
      <c r="AM69" s="144"/>
      <c r="AN69" s="257"/>
      <c r="AO69" s="257"/>
      <c r="AP69" s="144"/>
      <c r="AQ69" s="278"/>
    </row>
    <row r="70" spans="2:43" ht="141.75" customHeight="1" x14ac:dyDescent="0.2">
      <c r="B70" s="146" t="s">
        <v>764</v>
      </c>
      <c r="C70" s="146" t="s">
        <v>459</v>
      </c>
      <c r="D70" s="376">
        <v>47</v>
      </c>
      <c r="E70" s="137" t="s">
        <v>456</v>
      </c>
      <c r="F70" s="148" t="s">
        <v>458</v>
      </c>
      <c r="G70" s="145" t="s">
        <v>631</v>
      </c>
      <c r="H70" s="146" t="s">
        <v>586</v>
      </c>
      <c r="I70" s="146" t="s">
        <v>588</v>
      </c>
      <c r="J70" s="148" t="s">
        <v>118</v>
      </c>
      <c r="K70" s="146" t="s">
        <v>655</v>
      </c>
      <c r="L70" s="386">
        <f>360*12</f>
        <v>4320</v>
      </c>
      <c r="M70" s="188" t="str">
        <f t="shared" si="115"/>
        <v>Alta</v>
      </c>
      <c r="N70" s="203">
        <f t="shared" si="116"/>
        <v>0.8</v>
      </c>
      <c r="O70" s="204" t="s">
        <v>145</v>
      </c>
      <c r="P70" s="203" t="str">
        <f>IF(NOT(ISERROR(MATCH(O70,'[11]Tabla Impacto'!$B$221:$B$223,0))),'[11]Tabla Impacto'!$F$223&amp;"Por favor no seleccionar los criterios de impacto(Afectación Económica o presupuestal y Pérdida Reputacional)",O70)</f>
        <v xml:space="preserve">     El riesgo afecta la imagen de la entidad con algunos usuarios de relevancia frente al logro de los objetivos</v>
      </c>
      <c r="Q70" s="188" t="str">
        <f>IF(OR(P70='Tabla Impacto'!$C$11,P70='Tabla Impacto'!$D$11),"Leve",IF(OR(P70='Tabla Impacto'!$C$12,P70='Tabla Impacto'!$D$12),"Menor",IF(OR(P70='Tabla Impacto'!$C$13,P70='Tabla Impacto'!$D$13),"Moderado",IF(OR(P70='Tabla Impacto'!$C$14,P70='Tabla Impacto'!$D$14),"Mayor",IF(OR(P70='Tabla Impacto'!$C$15,P70='Tabla Impacto'!$D$15),"Catastrófico","")))))</f>
        <v>Moderado</v>
      </c>
      <c r="R70" s="203">
        <f t="shared" si="117"/>
        <v>0.6</v>
      </c>
      <c r="S70" s="205" t="str">
        <f t="shared" si="118"/>
        <v>Alto</v>
      </c>
      <c r="T70" s="146">
        <v>1</v>
      </c>
      <c r="U70" s="172" t="s">
        <v>462</v>
      </c>
      <c r="V70" s="173" t="str">
        <f t="shared" si="109"/>
        <v>Probabilidad</v>
      </c>
      <c r="W70" s="209" t="s">
        <v>12</v>
      </c>
      <c r="X70" s="209" t="s">
        <v>7</v>
      </c>
      <c r="Y70" s="210" t="str">
        <f>IF(AND(W70="Preventivo",X70="Automático"),"50%",IF(AND(W70="Preventivo",X70="Manual"),"40%",IF(AND(W70="Detectivo",X70="Automático"),"40%",IF(AND(W70="Detectivo",X70="Manual"),"30%",IF(AND(W70="Correctivo",X70="Automático"),"35%",IF(AND(W70="Correctivo",X70="Manual"),"25%",""))))))</f>
        <v>40%</v>
      </c>
      <c r="Z70" s="211" t="s">
        <v>17</v>
      </c>
      <c r="AA70" s="212" t="s">
        <v>20</v>
      </c>
      <c r="AB70" s="213" t="s">
        <v>114</v>
      </c>
      <c r="AC70" s="126" t="s">
        <v>463</v>
      </c>
      <c r="AD70" s="200">
        <f t="shared" si="119"/>
        <v>0.48</v>
      </c>
      <c r="AE70" s="201" t="str">
        <f t="shared" si="120"/>
        <v>Media</v>
      </c>
      <c r="AF70" s="174">
        <f t="shared" si="121"/>
        <v>0.48</v>
      </c>
      <c r="AG70" s="176" t="str">
        <f t="shared" si="122"/>
        <v>Moderado</v>
      </c>
      <c r="AH70" s="174">
        <f t="shared" si="123"/>
        <v>0.6</v>
      </c>
      <c r="AI70" s="177" t="str">
        <f t="shared" si="124"/>
        <v>Moderado</v>
      </c>
      <c r="AJ70" s="177" t="str">
        <f>$AI$70</f>
        <v>Moderado</v>
      </c>
      <c r="AK70" s="195" t="s">
        <v>30</v>
      </c>
      <c r="AL70" s="148"/>
      <c r="AM70" s="144"/>
      <c r="AN70" s="274"/>
      <c r="AO70" s="178"/>
      <c r="AP70" s="148"/>
      <c r="AQ70" s="179"/>
    </row>
    <row r="71" spans="2:43" ht="162.75" customHeight="1" x14ac:dyDescent="0.2">
      <c r="B71" s="149" t="s">
        <v>819</v>
      </c>
      <c r="C71" s="145" t="s">
        <v>464</v>
      </c>
      <c r="D71" s="376">
        <v>48</v>
      </c>
      <c r="E71" s="141" t="s">
        <v>465</v>
      </c>
      <c r="F71" s="250" t="s">
        <v>467</v>
      </c>
      <c r="G71" s="147" t="s">
        <v>632</v>
      </c>
      <c r="H71" s="146" t="s">
        <v>586</v>
      </c>
      <c r="I71" s="146" t="s">
        <v>588</v>
      </c>
      <c r="J71" s="250" t="s">
        <v>118</v>
      </c>
      <c r="K71" s="146" t="s">
        <v>655</v>
      </c>
      <c r="L71" s="299">
        <f>15*2</f>
        <v>30</v>
      </c>
      <c r="M71" s="188" t="str">
        <f t="shared" si="115"/>
        <v>Media</v>
      </c>
      <c r="N71" s="203">
        <f t="shared" si="116"/>
        <v>0.6</v>
      </c>
      <c r="O71" s="204" t="s">
        <v>145</v>
      </c>
      <c r="P71" s="203" t="str">
        <f>IF(NOT(ISERROR(MATCH(O71,'[12]Tabla Impacto'!$B$221:$B$223,0))),'[12]Tabla Impacto'!$F$223&amp;"Por favor no seleccionar los criterios de impacto(Afectación Económica o presupuestal y Pérdida Reputacional)",O71)</f>
        <v xml:space="preserve">     El riesgo afecta la imagen de la entidad con algunos usuarios de relevancia frente al logro de los objetivos</v>
      </c>
      <c r="Q71" s="188" t="str">
        <f>IF(OR(P71='Tabla Impacto'!$C$11,P71='Tabla Impacto'!$D$11),"Leve",IF(OR(P71='Tabla Impacto'!$C$12,P71='Tabla Impacto'!$D$12),"Menor",IF(OR(P71='Tabla Impacto'!$C$13,P71='Tabla Impacto'!$D$13),"Moderado",IF(OR(P71='Tabla Impacto'!$C$14,P71='Tabla Impacto'!$D$14),"Mayor",IF(OR(P71='Tabla Impacto'!$C$15,P71='Tabla Impacto'!$D$15),"Catastrófico","")))))</f>
        <v>Moderado</v>
      </c>
      <c r="R71" s="203">
        <f t="shared" si="117"/>
        <v>0.6</v>
      </c>
      <c r="S71" s="205" t="str">
        <f t="shared" si="118"/>
        <v>Moderado</v>
      </c>
      <c r="T71" s="146">
        <v>1</v>
      </c>
      <c r="U71" s="172" t="s">
        <v>469</v>
      </c>
      <c r="V71" s="173" t="str">
        <f t="shared" si="109"/>
        <v>Probabilidad</v>
      </c>
      <c r="W71" s="195" t="s">
        <v>12</v>
      </c>
      <c r="X71" s="195" t="s">
        <v>7</v>
      </c>
      <c r="Y71" s="196" t="str">
        <f>IF(AND(W71="Preventivo",X71="Automático"),"50%",IF(AND(W71="Preventivo",X71="Manual"),"40%",IF(AND(W71="Detectivo",X71="Automático"),"40%",IF(AND(W71="Detectivo",X71="Manual"),"30%",IF(AND(W71="Correctivo",X71="Automático"),"35%",IF(AND(W71="Correctivo",X71="Manual"),"25%",""))))))</f>
        <v>40%</v>
      </c>
      <c r="Z71" s="197" t="s">
        <v>17</v>
      </c>
      <c r="AA71" s="198" t="s">
        <v>20</v>
      </c>
      <c r="AB71" s="199" t="s">
        <v>114</v>
      </c>
      <c r="AC71" s="126" t="s">
        <v>470</v>
      </c>
      <c r="AD71" s="200">
        <f t="shared" si="119"/>
        <v>0.36</v>
      </c>
      <c r="AE71" s="206" t="str">
        <f t="shared" si="120"/>
        <v>Baja</v>
      </c>
      <c r="AF71" s="196">
        <f t="shared" si="121"/>
        <v>0.36</v>
      </c>
      <c r="AG71" s="207" t="str">
        <f t="shared" si="122"/>
        <v>Moderado</v>
      </c>
      <c r="AH71" s="196">
        <f t="shared" si="123"/>
        <v>0.6</v>
      </c>
      <c r="AI71" s="177" t="str">
        <f t="shared" si="124"/>
        <v>Moderado</v>
      </c>
      <c r="AJ71" s="177" t="str">
        <f>$AI$71</f>
        <v>Moderado</v>
      </c>
      <c r="AK71" s="153" t="s">
        <v>30</v>
      </c>
      <c r="AL71" s="144"/>
      <c r="AM71" s="144"/>
      <c r="AN71" s="257"/>
      <c r="AO71" s="257"/>
      <c r="AP71" s="144"/>
      <c r="AQ71" s="278"/>
    </row>
    <row r="72" spans="2:43" ht="144.75" customHeight="1" x14ac:dyDescent="0.2">
      <c r="B72" s="149" t="s">
        <v>819</v>
      </c>
      <c r="C72" s="145" t="s">
        <v>464</v>
      </c>
      <c r="D72" s="376">
        <v>49</v>
      </c>
      <c r="E72" s="137" t="s">
        <v>466</v>
      </c>
      <c r="F72" s="148" t="s">
        <v>468</v>
      </c>
      <c r="G72" s="145" t="s">
        <v>633</v>
      </c>
      <c r="H72" s="146" t="s">
        <v>586</v>
      </c>
      <c r="I72" s="146" t="s">
        <v>588</v>
      </c>
      <c r="J72" s="148" t="s">
        <v>118</v>
      </c>
      <c r="K72" s="146" t="s">
        <v>655</v>
      </c>
      <c r="L72" s="285">
        <v>400</v>
      </c>
      <c r="M72" s="188" t="str">
        <f t="shared" si="115"/>
        <v>Media</v>
      </c>
      <c r="N72" s="203">
        <f t="shared" si="116"/>
        <v>0.6</v>
      </c>
      <c r="O72" s="204" t="s">
        <v>145</v>
      </c>
      <c r="P72" s="203" t="str">
        <f>IF(NOT(ISERROR(MATCH(O72,'[12]Tabla Impacto'!$B$221:$B$223,0))),'[12]Tabla Impacto'!$F$223&amp;"Por favor no seleccionar los criterios de impacto(Afectación Económica o presupuestal y Pérdida Reputacional)",O72)</f>
        <v xml:space="preserve">     El riesgo afecta la imagen de la entidad con algunos usuarios de relevancia frente al logro de los objetivos</v>
      </c>
      <c r="Q72" s="188" t="str">
        <f>IF(OR(P72='Tabla Impacto'!$C$11,P72='Tabla Impacto'!$D$11),"Leve",IF(OR(P72='Tabla Impacto'!$C$12,P72='Tabla Impacto'!$D$12),"Menor",IF(OR(P72='Tabla Impacto'!$C$13,P72='Tabla Impacto'!$D$13),"Moderado",IF(OR(P72='Tabla Impacto'!$C$14,P72:P72='Tabla Impacto'!$D$14),"Mayor",IF(OR(P72='Tabla Impacto'!$C$15,P72='Tabla Impacto'!$D$15),"Catastrófico","")))))</f>
        <v>Moderado</v>
      </c>
      <c r="R72" s="203">
        <f t="shared" si="117"/>
        <v>0.6</v>
      </c>
      <c r="S72" s="205" t="str">
        <f t="shared" si="118"/>
        <v>Moderado</v>
      </c>
      <c r="T72" s="146">
        <v>1</v>
      </c>
      <c r="U72" s="172" t="s">
        <v>471</v>
      </c>
      <c r="V72" s="173" t="str">
        <f t="shared" si="109"/>
        <v>Probabilidad</v>
      </c>
      <c r="W72" s="209" t="s">
        <v>12</v>
      </c>
      <c r="X72" s="209" t="s">
        <v>7</v>
      </c>
      <c r="Y72" s="196" t="str">
        <f t="shared" ref="Y72" si="125">IF(AND(W72="Preventivo",X72="Automático"),"50%",IF(AND(W72="Preventivo",X72="Manual"),"40%",IF(AND(W72="Detectivo",X72="Automático"),"40%",IF(AND(W72="Detectivo",X72="Manual"),"30%",IF(AND(W72="Correctivo",X72="Automático"),"35%",IF(AND(W72="Correctivo",X72="Manual"),"25%",""))))))</f>
        <v>40%</v>
      </c>
      <c r="Z72" s="197" t="s">
        <v>17</v>
      </c>
      <c r="AA72" s="198" t="s">
        <v>20</v>
      </c>
      <c r="AB72" s="199" t="s">
        <v>114</v>
      </c>
      <c r="AC72" s="126" t="s">
        <v>472</v>
      </c>
      <c r="AD72" s="283">
        <f t="shared" si="119"/>
        <v>0.36</v>
      </c>
      <c r="AE72" s="201" t="str">
        <f t="shared" si="120"/>
        <v>Baja</v>
      </c>
      <c r="AF72" s="174">
        <f t="shared" si="121"/>
        <v>0.36</v>
      </c>
      <c r="AG72" s="176" t="str">
        <f t="shared" si="122"/>
        <v>Moderado</v>
      </c>
      <c r="AH72" s="174">
        <f t="shared" si="123"/>
        <v>0.6</v>
      </c>
      <c r="AI72" s="177" t="str">
        <f t="shared" si="124"/>
        <v>Moderado</v>
      </c>
      <c r="AJ72" s="177" t="str">
        <f>$AI$72</f>
        <v>Moderado</v>
      </c>
      <c r="AK72" s="153" t="s">
        <v>30</v>
      </c>
      <c r="AL72" s="148"/>
      <c r="AM72" s="179"/>
      <c r="AN72" s="257"/>
      <c r="AO72" s="178"/>
      <c r="AP72" s="279"/>
      <c r="AQ72" s="179"/>
    </row>
    <row r="73" spans="2:43" ht="133.5" customHeight="1" x14ac:dyDescent="0.2">
      <c r="B73" s="156" t="s">
        <v>473</v>
      </c>
      <c r="C73" s="145" t="s">
        <v>473</v>
      </c>
      <c r="D73" s="376">
        <v>50</v>
      </c>
      <c r="E73" s="137" t="s">
        <v>474</v>
      </c>
      <c r="F73" s="145" t="s">
        <v>475</v>
      </c>
      <c r="G73" s="145" t="s">
        <v>634</v>
      </c>
      <c r="H73" s="146" t="s">
        <v>586</v>
      </c>
      <c r="I73" s="146" t="s">
        <v>588</v>
      </c>
      <c r="J73" s="148" t="s">
        <v>118</v>
      </c>
      <c r="K73" s="146" t="s">
        <v>655</v>
      </c>
      <c r="L73" s="386">
        <v>12</v>
      </c>
      <c r="M73" s="188" t="str">
        <f t="shared" si="115"/>
        <v>Baja</v>
      </c>
      <c r="N73" s="203">
        <f t="shared" si="116"/>
        <v>0.4</v>
      </c>
      <c r="O73" s="204" t="s">
        <v>146</v>
      </c>
      <c r="P73" s="203" t="str">
        <f>IF(NOT(ISERROR(MATCH(O73,'[13]Tabla Impacto'!$B$221:$B$223,0))),'[13]Tabla Impacto'!$F$223&amp;"Por favor no seleccionar los criterios de impacto(Afectación Económica o presupuestal y Pérdida Reputacional)",O73)</f>
        <v xml:space="preserve">     El riesgo afecta la imagen de de la entidad con efecto publicitario sostenido a nivel de sector administrativo, nivel departamental o municipal</v>
      </c>
      <c r="Q73" s="188" t="str">
        <f>IF(OR(P73='Tabla Impacto'!$C$11,P73='Tabla Impacto'!$D$11),"Leve",IF(OR(P73='Tabla Impacto'!$C$12,P73='Tabla Impacto'!$D$12),"Menor",IF(OR(P73='Tabla Impacto'!$C$13,P73='Tabla Impacto'!$D$13),"Moderado",IF(OR(P73='Tabla Impacto'!$C$14,P73:P73='Tabla Impacto'!$D$14),"Mayor",IF(OR(P73='Tabla Impacto'!$C$15,P73='Tabla Impacto'!$D$15),"Catastrófico","")))))</f>
        <v>Mayor</v>
      </c>
      <c r="R73" s="203">
        <f t="shared" si="117"/>
        <v>0.8</v>
      </c>
      <c r="S73" s="205" t="str">
        <f t="shared" si="118"/>
        <v>Alto</v>
      </c>
      <c r="T73" s="146">
        <v>1</v>
      </c>
      <c r="U73" s="172" t="s">
        <v>476</v>
      </c>
      <c r="V73" s="173" t="str">
        <f t="shared" si="109"/>
        <v>Probabilidad</v>
      </c>
      <c r="W73" s="195" t="s">
        <v>12</v>
      </c>
      <c r="X73" s="195" t="s">
        <v>7</v>
      </c>
      <c r="Y73" s="196" t="str">
        <f>IF(AND(W73="Preventivo",X73="Automático"),"50%",IF(AND(W73="Preventivo",X73="Manual"),"40%",IF(AND(W73="Detectivo",X73="Automático"),"40%",IF(AND(W73="Detectivo",X73="Manual"),"30%",IF(AND(W73="Correctivo",X73="Automático"),"35%",IF(AND(W73="Correctivo",X73="Manual"),"25%",""))))))</f>
        <v>40%</v>
      </c>
      <c r="Z73" s="197" t="s">
        <v>17</v>
      </c>
      <c r="AA73" s="198" t="s">
        <v>20</v>
      </c>
      <c r="AB73" s="199" t="s">
        <v>115</v>
      </c>
      <c r="AC73" s="126" t="s">
        <v>477</v>
      </c>
      <c r="AD73" s="200">
        <f t="shared" si="119"/>
        <v>0.24</v>
      </c>
      <c r="AE73" s="206" t="str">
        <f t="shared" si="120"/>
        <v>Baja</v>
      </c>
      <c r="AF73" s="196">
        <f t="shared" si="121"/>
        <v>0.24</v>
      </c>
      <c r="AG73" s="207" t="str">
        <f t="shared" si="122"/>
        <v>Mayor</v>
      </c>
      <c r="AH73" s="196">
        <f t="shared" si="123"/>
        <v>0.8</v>
      </c>
      <c r="AI73" s="202" t="str">
        <f t="shared" si="124"/>
        <v>Alto</v>
      </c>
      <c r="AJ73" s="202" t="str">
        <f>$AI$73</f>
        <v>Alto</v>
      </c>
      <c r="AK73" s="153" t="s">
        <v>129</v>
      </c>
      <c r="AL73" s="148" t="s">
        <v>478</v>
      </c>
      <c r="AM73" s="144" t="s">
        <v>479</v>
      </c>
      <c r="AN73" s="274" t="s">
        <v>658</v>
      </c>
      <c r="AO73" s="178" t="s">
        <v>424</v>
      </c>
      <c r="AP73" s="144" t="s">
        <v>480</v>
      </c>
      <c r="AQ73" s="179" t="s">
        <v>38</v>
      </c>
    </row>
    <row r="74" spans="2:43" ht="133.5" customHeight="1" x14ac:dyDescent="0.2">
      <c r="B74" s="156" t="s">
        <v>473</v>
      </c>
      <c r="C74" s="145" t="s">
        <v>473</v>
      </c>
      <c r="D74" s="376">
        <v>51</v>
      </c>
      <c r="E74" s="137" t="s">
        <v>710</v>
      </c>
      <c r="F74" s="145" t="s">
        <v>699</v>
      </c>
      <c r="G74" s="145" t="s">
        <v>711</v>
      </c>
      <c r="H74" s="146" t="s">
        <v>586</v>
      </c>
      <c r="I74" s="146" t="s">
        <v>588</v>
      </c>
      <c r="J74" s="148" t="s">
        <v>118</v>
      </c>
      <c r="K74" s="146" t="s">
        <v>655</v>
      </c>
      <c r="L74" s="386">
        <v>19</v>
      </c>
      <c r="M74" s="188" t="str">
        <f t="shared" ref="M74" si="126">IF(L74&lt;=0,"",IF(L74&lt;=2,"Muy Baja",IF(L74&lt;=24,"Baja",IF(L74&lt;=500,"Media",IF(L74&lt;=5000,"Alta","Muy Alta")))))</f>
        <v>Baja</v>
      </c>
      <c r="N74" s="203">
        <f t="shared" ref="N74" si="127">IF(M74="","",IF(M74="Muy Baja",0.2,IF(M74="Baja",0.4,IF(M74="Media",0.6,IF(M74="Alta",0.8,IF(M74="Muy Alta",1,))))))</f>
        <v>0.4</v>
      </c>
      <c r="O74" s="300" t="s">
        <v>145</v>
      </c>
      <c r="P74" s="310" t="str">
        <f>IF(NOT(ISERROR(MATCH(O74,'[14]Tabla Impacto'!$B$221:$B$223,0))),'[14]Tabla Impacto'!$F$223&amp;"Por favor no seleccionar los criterios de impacto(Afectación Económica o presupuestal y Pérdida Reputacional)",O74)</f>
        <v xml:space="preserve">     El riesgo afecta la imagen de la entidad con algunos usuarios de relevancia frente al logro de los objetivos</v>
      </c>
      <c r="Q74" s="188" t="str">
        <f>IF(OR(P74='Tabla Impacto'!$C$11,P74='Tabla Impacto'!$D$11),"Leve",IF(OR(P74='Tabla Impacto'!$C$12,P74='Tabla Impacto'!$D$12),"Menor",IF(OR(P74='Tabla Impacto'!$C$13,P74='Tabla Impacto'!$D$13),"Moderado",IF(OR(P74='Tabla Impacto'!$C$14,P74:P74='Tabla Impacto'!$D$14),"Mayor",IF(OR(P74='Tabla Impacto'!$C$15,P74='Tabla Impacto'!$D$15),"Catastrófico","")))))</f>
        <v>Moderado</v>
      </c>
      <c r="R74" s="203">
        <f t="shared" ref="R74" si="128">IF(Q74="","",IF(Q74="Leve",0.2,IF(Q74="Menor",0.4,IF(Q74="Moderado",0.6,IF(Q74="Mayor",0.8,IF(Q74="Catastrófico",1,))))))</f>
        <v>0.6</v>
      </c>
      <c r="S74" s="205" t="str">
        <f t="shared" ref="S74" si="129">IF(OR(AND(M74="Muy Baja",Q74="Leve"),AND(M74="Muy Baja",Q74="Menor"),AND(M74="Baja",Q74="Leve")),"Bajo",IF(OR(AND(M74="Muy baja",Q74="Moderado"),AND(M74="Baja",Q74="Menor"),AND(M74="Baja",Q74="Moderado"),AND(M74="Media",Q74="Leve"),AND(M74="Media",Q74="Menor"),AND(M74="Media",Q74="Moderado"),AND(M74="Alta",Q74="Leve"),AND(M74="Alta",Q74="Menor")),"Moderado",IF(OR(AND(M74="Muy Baja",Q74="Mayor"),AND(M74="Baja",Q74="Mayor"),AND(M74="Media",Q74="Mayor"),AND(M74="Alta",Q74="Moderado"),AND(M74="Alta",Q74="Mayor"),AND(M74="Muy Alta",Q74="Leve"),AND(M74="Muy Alta",Q74="Menor"),AND(M74="Muy Alta",Q74="Moderado"),AND(M74="Muy Alta",Q74="Mayor")),"Alto",IF(OR(AND(M74="Muy Baja",Q74="Catastrófico"),AND(M74="Baja",Q74="Catastrófico"),AND(M74="Media",Q74="Catastrófico"),AND(M74="Alta",Q74="Catastrófico"),AND(M74="Muy Alta",Q74="Catastrófico")),"Extremo",""))))</f>
        <v>Moderado</v>
      </c>
      <c r="T74" s="146">
        <v>1</v>
      </c>
      <c r="U74" s="172" t="s">
        <v>712</v>
      </c>
      <c r="V74" s="173" t="str">
        <f t="shared" ref="V74" si="130">IF(OR(W74="Preventivo",W74="Detectivo"),"Probabilidad",IF(W74="Correctivo","Impacto",""))</f>
        <v>Probabilidad</v>
      </c>
      <c r="W74" s="195" t="s">
        <v>12</v>
      </c>
      <c r="X74" s="195" t="s">
        <v>7</v>
      </c>
      <c r="Y74" s="196" t="str">
        <f>IF(AND(W74="Preventivo",X74="Automático"),"50%",IF(AND(W74="Preventivo",X74="Manual"),"40%",IF(AND(W74="Detectivo",X74="Automático"),"40%",IF(AND(W74="Detectivo",X74="Manual"),"30%",IF(AND(W74="Correctivo",X74="Automático"),"35%",IF(AND(W74="Correctivo",X74="Manual"),"25%",""))))))</f>
        <v>40%</v>
      </c>
      <c r="Z74" s="197" t="s">
        <v>17</v>
      </c>
      <c r="AA74" s="198" t="s">
        <v>20</v>
      </c>
      <c r="AB74" s="199" t="s">
        <v>115</v>
      </c>
      <c r="AC74" s="144" t="s">
        <v>713</v>
      </c>
      <c r="AD74" s="200">
        <f t="shared" ref="AD74" si="131">IFERROR(IF(V74="Probabilidad",(N74-(+N74*Y74)),IF(V74="Impacto",N74,"")),"")</f>
        <v>0.24</v>
      </c>
      <c r="AE74" s="206" t="str">
        <f t="shared" ref="AE74" si="132">IFERROR(IF(AD74="","",IF(AD74&lt;=0.2,"Muy Baja",IF(AD74&lt;=0.4,"Baja",IF(AD74&lt;=0.6,"Media",IF(AD74&lt;=0.8,"Alta","Muy Alta"))))),"")</f>
        <v>Baja</v>
      </c>
      <c r="AF74" s="196">
        <f t="shared" ref="AF74" si="133">+AD74</f>
        <v>0.24</v>
      </c>
      <c r="AG74" s="207" t="str">
        <f t="shared" ref="AG74" si="134">IFERROR(IF(AH74="","",IF(AH74&lt;=0.2,"Leve",IF(AH74&lt;=0.4,"Menor",IF(AH74&lt;=0.6,"Moderado",IF(AH74&lt;=0.8,"Mayor","Catastrófico"))))),"")</f>
        <v>Moderado</v>
      </c>
      <c r="AH74" s="196">
        <f t="shared" ref="AH74" si="135">IFERROR(IF(V74="Impacto",(R74-(+R74*Y74)),IF(V74="Probabilidad",R74,"")),"")</f>
        <v>0.6</v>
      </c>
      <c r="AI74" s="202" t="str">
        <f t="shared" ref="AI74" si="136">IFERROR(IF(OR(AND(AE74="Muy Baja",AG74="Leve"),AND(AE74="Muy Baja",AG74="Menor"),AND(AE74="Baja",AG74="Leve")),"Bajo",IF(OR(AND(AE74="Muy baja",AG74="Moderado"),AND(AE74="Baja",AG74="Menor"),AND(AE74="Baja",AG74="Moderado"),AND(AE74="Media",AG74="Leve"),AND(AE74="Media",AG74="Menor"),AND(AE74="Media",AG74="Moderado"),AND(AE74="Alta",AG74="Leve"),AND(AE74="Alta",AG74="Menor")),"Moderado",IF(OR(AND(AE74="Muy Baja",AG74="Mayor"),AND(AE74="Baja",AG74="Mayor"),AND(AE74="Media",AG74="Mayor"),AND(AE74="Alta",AG74="Moderado"),AND(AE74="Alta",AG74="Mayor"),AND(AE74="Muy Alta",AG74="Leve"),AND(AE74="Muy Alta",AG74="Menor"),AND(AE74="Muy Alta",AG74="Moderado"),AND(AE74="Muy Alta",AG74="Mayor")),"Alto",IF(OR(AND(AE74="Muy Baja",AG74="Catastrófico"),AND(AE74="Baja",AG74="Catastrófico"),AND(AE74="Media",AG74="Catastrófico"),AND(AE74="Alta",AG74="Catastrófico"),AND(AE74="Muy Alta",AG74="Catastrófico")),"Extremo","")))),"")</f>
        <v>Moderado</v>
      </c>
      <c r="AJ74" s="202" t="str">
        <f>$AI$74</f>
        <v>Moderado</v>
      </c>
      <c r="AK74" s="154"/>
      <c r="AL74" s="250"/>
      <c r="AM74" s="250"/>
      <c r="AN74" s="289"/>
      <c r="AO74" s="290"/>
      <c r="AP74" s="250"/>
      <c r="AQ74" s="187"/>
    </row>
    <row r="75" spans="2:43" ht="132.75" customHeight="1" x14ac:dyDescent="0.2">
      <c r="B75" s="286" t="s">
        <v>775</v>
      </c>
      <c r="C75" s="489" t="s">
        <v>485</v>
      </c>
      <c r="D75" s="548">
        <v>52</v>
      </c>
      <c r="E75" s="559" t="s">
        <v>481</v>
      </c>
      <c r="F75" s="584" t="s">
        <v>483</v>
      </c>
      <c r="G75" s="492" t="s">
        <v>595</v>
      </c>
      <c r="H75" s="576" t="s">
        <v>586</v>
      </c>
      <c r="I75" s="576" t="s">
        <v>588</v>
      </c>
      <c r="J75" s="584" t="s">
        <v>118</v>
      </c>
      <c r="K75" s="576" t="s">
        <v>655</v>
      </c>
      <c r="L75" s="595">
        <v>441</v>
      </c>
      <c r="M75" s="468" t="str">
        <f t="shared" si="115"/>
        <v>Media</v>
      </c>
      <c r="N75" s="473">
        <f t="shared" si="116"/>
        <v>0.6</v>
      </c>
      <c r="O75" s="555" t="s">
        <v>146</v>
      </c>
      <c r="P75" s="469" t="str">
        <f>IF(NOT(ISERROR(MATCH(O75,'[14]Tabla Impacto'!$B$221:$B$223,0))),'[14]Tabla Impacto'!$F$223&amp;"Por favor no seleccionar los criterios de impacto(Afectación Económica o presupuestal y Pérdida Reputacional)",O75)</f>
        <v xml:space="preserve">     El riesgo afecta la imagen de de la entidad con efecto publicitario sostenido a nivel de sector administrativo, nivel departamental o municipal</v>
      </c>
      <c r="Q75" s="468" t="str">
        <f>IF(OR(P75='Tabla Impacto'!$C$11,P75='Tabla Impacto'!$D$11),"Leve",IF(OR(P75='Tabla Impacto'!$C$12,P75='Tabla Impacto'!$D$12),"Menor",IF(OR(P75='Tabla Impacto'!$C$13,P75='Tabla Impacto'!$D$13),"Moderado",IF(OR(P75='Tabla Impacto'!$C$14,P75:P75='Tabla Impacto'!$D$14),"Mayor",IF(OR(P75='Tabla Impacto'!$C$15,P75='Tabla Impacto'!$D$15),"Catastrófico","")))))</f>
        <v>Mayor</v>
      </c>
      <c r="R75" s="469">
        <f t="shared" si="117"/>
        <v>0.8</v>
      </c>
      <c r="S75" s="471" t="str">
        <f t="shared" si="118"/>
        <v>Alto</v>
      </c>
      <c r="T75" s="146">
        <v>1</v>
      </c>
      <c r="U75" s="172" t="s">
        <v>486</v>
      </c>
      <c r="V75" s="173" t="str">
        <f t="shared" si="109"/>
        <v>Probabilidad</v>
      </c>
      <c r="W75" s="195" t="s">
        <v>12</v>
      </c>
      <c r="X75" s="195" t="s">
        <v>7</v>
      </c>
      <c r="Y75" s="196" t="str">
        <f>IF(AND(W75="Preventivo",X75="Automático"),"50%",IF(AND(W75="Preventivo",X75="Manual"),"40%",IF(AND(W75="Detectivo",X75="Automático"),"40%",IF(AND(W75="Detectivo",X75="Manual"),"30%",IF(AND(W75="Correctivo",X75="Automático"),"35%",IF(AND(W75="Correctivo",X75="Manual"),"25%",""))))))</f>
        <v>40%</v>
      </c>
      <c r="Z75" s="197" t="s">
        <v>17</v>
      </c>
      <c r="AA75" s="198" t="s">
        <v>20</v>
      </c>
      <c r="AB75" s="199" t="s">
        <v>114</v>
      </c>
      <c r="AC75" s="126" t="s">
        <v>487</v>
      </c>
      <c r="AD75" s="200">
        <f t="shared" si="119"/>
        <v>0.36</v>
      </c>
      <c r="AE75" s="206" t="str">
        <f t="shared" si="120"/>
        <v>Baja</v>
      </c>
      <c r="AF75" s="196">
        <f t="shared" si="121"/>
        <v>0.36</v>
      </c>
      <c r="AG75" s="207" t="str">
        <f t="shared" si="122"/>
        <v>Mayor</v>
      </c>
      <c r="AH75" s="196">
        <f t="shared" si="123"/>
        <v>0.8</v>
      </c>
      <c r="AI75" s="202" t="str">
        <f t="shared" si="124"/>
        <v>Alto</v>
      </c>
      <c r="AJ75" s="460" t="str">
        <f t="shared" ref="AJ75" si="137">$AI$76</f>
        <v>Alto</v>
      </c>
      <c r="AK75" s="606" t="s">
        <v>129</v>
      </c>
      <c r="AL75" s="589" t="s">
        <v>494</v>
      </c>
      <c r="AM75" s="589" t="s">
        <v>495</v>
      </c>
      <c r="AN75" s="482" t="s">
        <v>658</v>
      </c>
      <c r="AO75" s="484" t="s">
        <v>424</v>
      </c>
      <c r="AP75" s="589" t="s">
        <v>496</v>
      </c>
      <c r="AQ75" s="590" t="s">
        <v>38</v>
      </c>
    </row>
    <row r="76" spans="2:43" ht="123" customHeight="1" x14ac:dyDescent="0.2">
      <c r="B76" s="286" t="s">
        <v>775</v>
      </c>
      <c r="C76" s="489"/>
      <c r="D76" s="548"/>
      <c r="E76" s="559"/>
      <c r="F76" s="584"/>
      <c r="G76" s="491"/>
      <c r="H76" s="551"/>
      <c r="I76" s="551"/>
      <c r="J76" s="489"/>
      <c r="K76" s="551"/>
      <c r="L76" s="490"/>
      <c r="M76" s="455"/>
      <c r="N76" s="469"/>
      <c r="O76" s="555"/>
      <c r="P76" s="469"/>
      <c r="Q76" s="455"/>
      <c r="R76" s="469"/>
      <c r="S76" s="471"/>
      <c r="T76" s="146">
        <v>2</v>
      </c>
      <c r="U76" s="172" t="s">
        <v>488</v>
      </c>
      <c r="V76" s="173" t="str">
        <f t="shared" si="109"/>
        <v>Probabilidad</v>
      </c>
      <c r="W76" s="266" t="s">
        <v>12</v>
      </c>
      <c r="X76" s="266" t="s">
        <v>7</v>
      </c>
      <c r="Y76" s="267" t="str">
        <f t="shared" ref="Y76" si="138">IF(AND(W76="Preventivo",X76="Automático"),"50%",IF(AND(W76="Preventivo",X76="Manual"),"40%",IF(AND(W76="Detectivo",X76="Automático"),"40%",IF(AND(W76="Detectivo",X76="Manual"),"30%",IF(AND(W76="Correctivo",X76="Automático"),"35%",IF(AND(W76="Correctivo",X76="Manual"),"25%",""))))))</f>
        <v>40%</v>
      </c>
      <c r="Z76" s="268" t="s">
        <v>18</v>
      </c>
      <c r="AA76" s="269" t="s">
        <v>20</v>
      </c>
      <c r="AB76" s="270" t="s">
        <v>114</v>
      </c>
      <c r="AC76" s="214" t="s">
        <v>489</v>
      </c>
      <c r="AD76" s="220">
        <f>IFERROR(IF(AND(V75="Probabilidad",V76="Probabilidad"),(AF75-(+AF75*Y76)),IF(V76="Probabilidad",(N75-(+N75*Y76)),IF(V76="Impacto",AF75,""))),"")</f>
        <v>0.216</v>
      </c>
      <c r="AE76" s="221" t="str">
        <f t="shared" ref="AE76:AE78" si="139">IFERROR(IF(AD76="","",IF(AD76&lt;=0.2,"Muy Baja",IF(AD76&lt;=0.4,"Baja",IF(AD76&lt;=0.6,"Media",IF(AD76&lt;=0.8,"Alta","Muy Alta"))))),"")</f>
        <v>Baja</v>
      </c>
      <c r="AF76" s="222">
        <f t="shared" ref="AF76" si="140">+AD76</f>
        <v>0.216</v>
      </c>
      <c r="AG76" s="223" t="str">
        <f t="shared" ref="AG76:AG78" si="141">IFERROR(IF(AH76="","",IF(AH76&lt;=0.2,"Leve",IF(AH76&lt;=0.4,"Menor",IF(AH76&lt;=0.6,"Moderado",IF(AH76&lt;=0.8,"Mayor","Catastrófico"))))),"")</f>
        <v>Mayor</v>
      </c>
      <c r="AH76" s="291">
        <f>IFERROR(IF(AND(V75="Impacto",V76="Impacto"),(AH75-(+AH75*Y76)),IF(V76="Impacto",($N$10-(+$N$10*Y76)),IF(V76="Probabilidad",AH75,""))),"")</f>
        <v>0.8</v>
      </c>
      <c r="AI76" s="271" t="str">
        <f t="shared" ref="AI76" si="142">IFERROR(IF(OR(AND(AE76="Muy Baja",AG76="Leve"),AND(AE76="Muy Baja",AG76="Menor"),AND(AE76="Baja",AG76="Leve")),"Bajo",IF(OR(AND(AE76="Muy baja",AG76="Moderado"),AND(AE76="Baja",AG76="Menor"),AND(AE76="Baja",AG76="Moderado"),AND(AE76="Media",AG76="Leve"),AND(AE76="Media",AG76="Menor"),AND(AE76="Media",AG76="Moderado"),AND(AE76="Alta",AG76="Leve"),AND(AE76="Alta",AG76="Menor")),"Moderado",IF(OR(AND(AE76="Muy Baja",AG76="Mayor"),AND(AE76="Baja",AG76="Mayor"),AND(AE76="Media",AG76="Mayor"),AND(AE76="Alta",AG76="Moderado"),AND(AE76="Alta",AG76="Mayor"),AND(AE76="Muy Alta",AG76="Leve"),AND(AE76="Muy Alta",AG76="Menor"),AND(AE76="Muy Alta",AG76="Moderado"),AND(AE76="Muy Alta",AG76="Mayor")),"Alto",IF(OR(AND(AE76="Muy Baja",AG76="Catastrófico"),AND(AE76="Baja",AG76="Catastrófico"),AND(AE76="Media",AG76="Catastrófico"),AND(AE76="Alta",AG76="Catastrófico"),AND(AE76="Muy Alta",AG76="Catastrófico")),"Extremo","")))),"")</f>
        <v>Alto</v>
      </c>
      <c r="AJ76" s="458"/>
      <c r="AK76" s="607"/>
      <c r="AL76" s="489"/>
      <c r="AM76" s="489"/>
      <c r="AN76" s="600"/>
      <c r="AO76" s="493"/>
      <c r="AP76" s="489"/>
      <c r="AQ76" s="490"/>
    </row>
    <row r="77" spans="2:43" ht="114.75" x14ac:dyDescent="0.2">
      <c r="B77" s="286" t="s">
        <v>775</v>
      </c>
      <c r="C77" s="489" t="s">
        <v>485</v>
      </c>
      <c r="D77" s="548">
        <v>53</v>
      </c>
      <c r="E77" s="561" t="s">
        <v>482</v>
      </c>
      <c r="F77" s="489" t="s">
        <v>484</v>
      </c>
      <c r="G77" s="550" t="s">
        <v>635</v>
      </c>
      <c r="H77" s="479" t="s">
        <v>586</v>
      </c>
      <c r="I77" s="479" t="s">
        <v>588</v>
      </c>
      <c r="J77" s="481" t="s">
        <v>123</v>
      </c>
      <c r="K77" s="479" t="s">
        <v>655</v>
      </c>
      <c r="L77" s="487">
        <v>150</v>
      </c>
      <c r="M77" s="601" t="str">
        <f>IF(L77&lt;=0,"",IF(L77&lt;=2,"Muy Baja",IF(L77&lt;=24,"Baja",IF(L77&lt;=500,"Media",IF(L77&lt;=5000,"Alta","Muy Alta")))))</f>
        <v>Media</v>
      </c>
      <c r="N77" s="602">
        <f>IF(M77="","",IF(M77="Muy Baja",0.2,IF(M77="Baja",0.4,IF(M77="Media",0.6,IF(M77="Alta",0.8,IF(M77="Muy Alta",1,))))))</f>
        <v>0.6</v>
      </c>
      <c r="O77" s="603" t="s">
        <v>145</v>
      </c>
      <c r="P77" s="473" t="str">
        <f>IF(NOT(ISERROR(MATCH(O77,'[14]Tabla Impacto'!$B$221:$B$223,0))),'[14]Tabla Impacto'!$F$223&amp;"Por favor no seleccionar los criterios de impacto(Afectación Económica o presupuestal y Pérdida Reputacional)",O77)</f>
        <v xml:space="preserve">     El riesgo afecta la imagen de la entidad con algunos usuarios de relevancia frente al logro de los objetivos</v>
      </c>
      <c r="Q77" s="601" t="str">
        <f>IF(OR(P77='Tabla Impacto'!$C$11,P77='Tabla Impacto'!$D$11),"Leve",IF(OR(P77='Tabla Impacto'!$C$12,P77='Tabla Impacto'!$D$12),"Menor",IF(OR(P77='Tabla Impacto'!$C$13,P77='Tabla Impacto'!$D$13),"Moderado",IF(OR(P77='Tabla Impacto'!$C$14,P77:P77='Tabla Impacto'!$D$14),"Mayor",IF(OR(P77='Tabla Impacto'!$C$15,P77='Tabla Impacto'!$D$15),"Catastrófico","")))))</f>
        <v>Moderado</v>
      </c>
      <c r="R77" s="469">
        <f>IF(Q77="","",IF(Q77="Leve",0.2,IF(Q77="Menor",0.4,IF(Q77="Moderado",0.6,IF(Q77="Mayor",0.8,IF(Q77="Catastrófico",1,))))))</f>
        <v>0.6</v>
      </c>
      <c r="S77" s="468" t="str">
        <f>IF(OR(AND(M77="Muy Baja",Q77="Leve"),AND(M77="Muy Baja",Q77="Menor"),AND(M77="Baja",Q77="Leve")),"Bajo",IF(OR(AND(M77="Muy baja",Q77="Moderado"),AND(M77="Baja",Q77="Menor"),AND(M77="Baja",Q77="Moderado"),AND(M77="Media",Q77="Leve"),AND(M77="Media",Q77="Menor"),AND(M77="Media",Q77="Moderado"),AND(M77="Alta",Q77="Leve"),AND(M77="Alta",Q77="Menor")),"Moderado",IF(OR(AND(M77="Muy Baja",Q77="Mayor"),AND(M77="Baja",Q77="Mayor"),AND(M77="Media",Q77="Mayor"),AND(M77="Alta",Q77="Moderado"),AND(M77="Alta",Q77="Mayor"),AND(M77="Muy Alta",Q77="Leve"),AND(M77="Muy Alta",Q77="Menor"),AND(M77="Muy Alta",Q77="Moderado"),AND(M77="Muy Alta",Q77="Mayor")),"Alto",IF(OR(AND(M77="Muy Baja",Q77="Catastrófico"),AND(M77="Baja",Q77="Catastrófico"),AND(M77="Media",Q77="Catastrófico"),AND(M77="Alta",Q77="Catastrófico"),AND(M77="Muy Alta",Q77="Catastrófico")),"Extremo",""))))</f>
        <v>Moderado</v>
      </c>
      <c r="T77" s="146">
        <v>1</v>
      </c>
      <c r="U77" s="184" t="s">
        <v>490</v>
      </c>
      <c r="V77" s="173" t="str">
        <f t="shared" si="109"/>
        <v>Probabilidad</v>
      </c>
      <c r="W77" s="153" t="s">
        <v>12</v>
      </c>
      <c r="X77" s="153" t="s">
        <v>7</v>
      </c>
      <c r="Y77" s="174" t="str">
        <f>IF(AND(W77="Preventivo",X77="Automático"),"50%",IF(AND(W77="Preventivo",X77="Manual"),"40%",IF(AND(W77="Detectivo",X77="Automático"),"40%",IF(AND(W77="Detectivo",X77="Manual"),"30%",IF(AND(W77="Correctivo",X77="Automático"),"35%",IF(AND(W77="Correctivo",X77="Manual"),"25%",""))))))</f>
        <v>40%</v>
      </c>
      <c r="Z77" s="153" t="s">
        <v>17</v>
      </c>
      <c r="AA77" s="153" t="s">
        <v>20</v>
      </c>
      <c r="AB77" s="153" t="s">
        <v>114</v>
      </c>
      <c r="AC77" s="172" t="s">
        <v>491</v>
      </c>
      <c r="AD77" s="175">
        <f>IFERROR(IF(V77="Probabilidad",(N77-(+N77*Y77)),IF(V77="Impacto",N77,"")),"")</f>
        <v>0.36</v>
      </c>
      <c r="AE77" s="176" t="str">
        <f>IFERROR(IF(AD77="","",IF(AD77&lt;=0.2,"Muy Baja",IF(AD77&lt;=0.4,"Baja",IF(AD77&lt;=0.6,"Media",IF(AD77&lt;=0.8,"Alta","Muy Alta"))))),"")</f>
        <v>Baja</v>
      </c>
      <c r="AF77" s="174">
        <f>+AD77</f>
        <v>0.36</v>
      </c>
      <c r="AG77" s="176" t="str">
        <f>IFERROR(IF(AH77="","",IF(AH77&lt;=0.2,"Leve",IF(AH77&lt;=0.4,"Menor",IF(AH77&lt;=0.6,"Moderado",IF(AH77&lt;=0.8,"Mayor","Catastrófico"))))),"")</f>
        <v>Moderado</v>
      </c>
      <c r="AH77" s="174">
        <f>IFERROR(IF(V77="Impacto",(R77-(+R77*Y77)),IF(V77="Probabilidad",R77,"")),"")</f>
        <v>0.6</v>
      </c>
      <c r="AI77" s="177" t="str">
        <f>IFERROR(IF(OR(AND(AE77="Muy Baja",AG77="Leve"),AND(AE77="Muy Baja",AG77="Menor"),AND(AE77="Baja",AG77="Leve")),"Bajo",IF(OR(AND(AE77="Muy baja",AG77="Moderado"),AND(AE77="Baja",AG77="Menor"),AND(AE77="Baja",AG77="Moderado"),AND(AE77="Media",AG77="Leve"),AND(AE77="Media",AG77="Menor"),AND(AE77="Media",AG77="Moderado"),AND(AE77="Alta",AG77="Leve"),AND(AE77="Alta",AG77="Menor")),"Moderado",IF(OR(AND(AE77="Muy Baja",AG77="Mayor"),AND(AE77="Baja",AG77="Mayor"),AND(AE77="Media",AG77="Mayor"),AND(AE77="Alta",AG77="Moderado"),AND(AE77="Alta",AG77="Mayor"),AND(AE77="Muy Alta",AG77="Leve"),AND(AE77="Muy Alta",AG77="Menor"),AND(AE77="Muy Alta",AG77="Moderado"),AND(AE77="Muy Alta",AG77="Mayor")),"Alto",IF(OR(AND(AE77="Muy Baja",AG77="Catastrófico"),AND(AE77="Baja",AG77="Catastrófico"),AND(AE77="Media",AG77="Catastrófico"),AND(AE77="Alta",AG77="Catastrófico"),AND(AE77="Muy Alta",AG77="Catastrófico")),"Extremo","")))),"")</f>
        <v>Moderado</v>
      </c>
      <c r="AJ77" s="460" t="str">
        <f t="shared" ref="AJ77" si="143">$AI$78</f>
        <v>Moderado</v>
      </c>
      <c r="AK77" s="453" t="s">
        <v>30</v>
      </c>
      <c r="AL77" s="480"/>
      <c r="AM77" s="480"/>
      <c r="AN77" s="484"/>
      <c r="AO77" s="484"/>
      <c r="AP77" s="480"/>
      <c r="AQ77" s="486"/>
    </row>
    <row r="78" spans="2:43" ht="102.75" customHeight="1" x14ac:dyDescent="0.2">
      <c r="B78" s="286" t="s">
        <v>775</v>
      </c>
      <c r="C78" s="489"/>
      <c r="D78" s="548"/>
      <c r="E78" s="561"/>
      <c r="F78" s="489"/>
      <c r="G78" s="550"/>
      <c r="H78" s="551"/>
      <c r="I78" s="551"/>
      <c r="J78" s="489"/>
      <c r="K78" s="551"/>
      <c r="L78" s="490"/>
      <c r="M78" s="455"/>
      <c r="N78" s="469"/>
      <c r="O78" s="604"/>
      <c r="P78" s="602"/>
      <c r="Q78" s="455"/>
      <c r="R78" s="469"/>
      <c r="S78" s="601"/>
      <c r="T78" s="146">
        <v>2</v>
      </c>
      <c r="U78" s="172" t="s">
        <v>492</v>
      </c>
      <c r="V78" s="173" t="str">
        <f t="shared" si="109"/>
        <v>Probabilidad</v>
      </c>
      <c r="W78" s="153" t="s">
        <v>12</v>
      </c>
      <c r="X78" s="153" t="s">
        <v>7</v>
      </c>
      <c r="Y78" s="174" t="str">
        <f t="shared" ref="Y78" si="144">IF(AND(W78="Preventivo",X78="Automático"),"50%",IF(AND(W78="Preventivo",X78="Manual"),"40%",IF(AND(W78="Detectivo",X78="Automático"),"40%",IF(AND(W78="Detectivo",X78="Manual"),"30%",IF(AND(W78="Correctivo",X78="Automático"),"35%",IF(AND(W78="Correctivo",X78="Manual"),"25%",""))))))</f>
        <v>40%</v>
      </c>
      <c r="Z78" s="153" t="s">
        <v>18</v>
      </c>
      <c r="AA78" s="153" t="s">
        <v>20</v>
      </c>
      <c r="AB78" s="153" t="s">
        <v>114</v>
      </c>
      <c r="AC78" s="172" t="s">
        <v>493</v>
      </c>
      <c r="AD78" s="175">
        <f>IFERROR(IF(AND(V77="Probabilidad",V78="Probabilidad"),(AF77-(+AF77*Y78)),IF(V78="Probabilidad",(N77-(+N77*Y78)),IF(V78="Impacto",AF77,""))),"")</f>
        <v>0.216</v>
      </c>
      <c r="AE78" s="176" t="str">
        <f t="shared" si="139"/>
        <v>Baja</v>
      </c>
      <c r="AF78" s="174">
        <f t="shared" ref="AF78" si="145">+AD78</f>
        <v>0.216</v>
      </c>
      <c r="AG78" s="176" t="str">
        <f t="shared" si="141"/>
        <v>Moderado</v>
      </c>
      <c r="AH78" s="174">
        <f>IFERROR(IF(AND(V77="Impacto",V78="Impacto"),(AH77-(+AH77*Y78)),IF(V78="Impacto",($N$13-(+$N$13*Y78)),IF(V78="Probabilidad",AH77,""))),"")</f>
        <v>0.6</v>
      </c>
      <c r="AI78" s="177" t="str">
        <f t="shared" ref="AI78" si="146">IFERROR(IF(OR(AND(AE78="Muy Baja",AG78="Leve"),AND(AE78="Muy Baja",AG78="Menor"),AND(AE78="Baja",AG78="Leve")),"Bajo",IF(OR(AND(AE78="Muy baja",AG78="Moderado"),AND(AE78="Baja",AG78="Menor"),AND(AE78="Baja",AG78="Moderado"),AND(AE78="Media",AG78="Leve"),AND(AE78="Media",AG78="Menor"),AND(AE78="Media",AG78="Moderado"),AND(AE78="Alta",AG78="Leve"),AND(AE78="Alta",AG78="Menor")),"Moderado",IF(OR(AND(AE78="Muy Baja",AG78="Mayor"),AND(AE78="Baja",AG78="Mayor"),AND(AE78="Media",AG78="Mayor"),AND(AE78="Alta",AG78="Moderado"),AND(AE78="Alta",AG78="Mayor"),AND(AE78="Muy Alta",AG78="Leve"),AND(AE78="Muy Alta",AG78="Menor"),AND(AE78="Muy Alta",AG78="Moderado"),AND(AE78="Muy Alta",AG78="Mayor")),"Alto",IF(OR(AND(AE78="Muy Baja",AG78="Catastrófico"),AND(AE78="Baja",AG78="Catastrófico"),AND(AE78="Media",AG78="Catastrófico"),AND(AE78="Alta",AG78="Catastrófico"),AND(AE78="Muy Alta",AG78="Catastrófico")),"Extremo","")))),"")</f>
        <v>Moderado</v>
      </c>
      <c r="AJ78" s="458"/>
      <c r="AK78" s="454"/>
      <c r="AL78" s="489"/>
      <c r="AM78" s="489"/>
      <c r="AN78" s="493"/>
      <c r="AO78" s="493"/>
      <c r="AP78" s="489"/>
      <c r="AQ78" s="490"/>
    </row>
    <row r="79" spans="2:43" ht="138.75" customHeight="1" x14ac:dyDescent="0.2">
      <c r="B79" s="286" t="s">
        <v>775</v>
      </c>
      <c r="C79" s="148" t="s">
        <v>485</v>
      </c>
      <c r="D79" s="376">
        <v>54</v>
      </c>
      <c r="E79" s="138" t="s">
        <v>687</v>
      </c>
      <c r="F79" s="151" t="s">
        <v>688</v>
      </c>
      <c r="G79" s="149" t="s">
        <v>691</v>
      </c>
      <c r="H79" s="150" t="s">
        <v>586</v>
      </c>
      <c r="I79" s="150" t="s">
        <v>588</v>
      </c>
      <c r="J79" s="185" t="s">
        <v>118</v>
      </c>
      <c r="K79" s="150" t="s">
        <v>655</v>
      </c>
      <c r="L79" s="179">
        <v>150</v>
      </c>
      <c r="M79" s="227" t="str">
        <f>IF(L79&lt;=0,"",IF(L79&lt;=2,"Muy Baja",IF(L79&lt;=24,"Baja",IF(L79&lt;=500,"Media",IF(L79&lt;=5000,"Alta","Muy Alta")))))</f>
        <v>Media</v>
      </c>
      <c r="N79" s="203">
        <f>IF(M79="","",IF(M79="Muy Baja",0.2,IF(M79="Baja",0.4,IF(M79="Media",0.6,IF(M79="Alta",0.8,IF(M79="Muy Alta",1,))))))</f>
        <v>0.6</v>
      </c>
      <c r="O79" s="287" t="s">
        <v>145</v>
      </c>
      <c r="P79" s="287" t="s">
        <v>145</v>
      </c>
      <c r="Q79" s="188" t="str">
        <f>IF(OR(P79:P79='Tabla Impacto'!$C$11,P79='Tabla Impacto'!$D$11),"Leve",IF(OR(P79='Tabla Impacto'!$C$12,P79='Tabla Impacto'!$D$12),"Menor",IF(OR(P79='Tabla Impacto'!$C$13,P79='Tabla Impacto'!$D$13),"Moderado",IF(OR(P79='Tabla Impacto'!$C$14,P79:P79='Tabla Impacto'!$D$14),"Mayor",IF(OR(P79='Tabla Impacto'!$C$15,P79='Tabla Impacto'!$D$15),"Catastrófico","")))))</f>
        <v>Moderado</v>
      </c>
      <c r="R79" s="203">
        <f>IF(Q79="","",IF(Q79="Leve",0.2,IF(Q79="Menor",0.4,IF(Q79="Moderado",0.6,IF(Q79="Mayor",0.8,IF(Q79="Catastrófico",1,))))))</f>
        <v>0.6</v>
      </c>
      <c r="S79" s="188" t="str">
        <f t="shared" ref="S79:S80" si="147">IF(OR(AND(M79="Muy Baja",Q79="Leve"),AND(M79="Muy Baja",Q79="Menor"),AND(M79="Baja",Q79="Leve")),"Bajo",IF(OR(AND(M79="Muy baja",Q79="Moderado"),AND(M79="Baja",Q79="Menor"),AND(M79="Baja",Q79="Moderado"),AND(M79="Media",Q79="Leve"),AND(M79="Media",Q79="Menor"),AND(M79="Media",Q79="Moderado"),AND(M79="Alta",Q79="Leve"),AND(M79="Alta",Q79="Menor")),"Moderado",IF(OR(AND(M79="Muy Baja",Q79="Mayor"),AND(M79="Baja",Q79="Mayor"),AND(M79="Media",Q79="Mayor"),AND(M79="Alta",Q79="Moderado"),AND(M79="Alta",Q79="Mayor"),AND(M79="Muy Alta",Q79="Leve"),AND(M79="Muy Alta",Q79="Menor"),AND(M79="Muy Alta",Q79="Moderado"),AND(M79="Muy Alta",Q79="Mayor")),"Alto",IF(OR(AND(M79="Muy Baja",Q79="Catastrófico"),AND(M79="Baja",Q79="Catastrófico"),AND(M79="Media",Q79="Catastrófico"),AND(M79="Alta",Q79="Catastrófico"),AND(M79="Muy Alta",Q79="Catastrófico")),"Extremo",""))))</f>
        <v>Moderado</v>
      </c>
      <c r="T79" s="146"/>
      <c r="U79" s="172" t="s">
        <v>714</v>
      </c>
      <c r="V79" s="173"/>
      <c r="W79" s="153"/>
      <c r="X79" s="153"/>
      <c r="Y79" s="174" t="str">
        <f t="shared" ref="Y79" si="148">IF(AND(W79="Preventivo",X79="Automático"),"50%",IF(AND(W79="Preventivo",X79="Manual"),"40%",IF(AND(W79="Detectivo",X79="Automático"),"40%",IF(AND(W79="Detectivo",X79="Manual"),"30%",IF(AND(W79="Correctivo",X79="Automático"),"35%",IF(AND(W79="Correctivo",X79="Manual"),"25%",""))))))</f>
        <v/>
      </c>
      <c r="Z79" s="153"/>
      <c r="AA79" s="153"/>
      <c r="AB79" s="153"/>
      <c r="AC79" s="172"/>
      <c r="AD79" s="175" t="str">
        <f>IFERROR(IF(AND(V78="Probabilidad",V79="Probabilidad"),(AF78-(+AF78*Y79)),IF(V79="Probabilidad",(N78-(+N78*Y79)),IF(V79="Impacto",AF78,""))),"")</f>
        <v/>
      </c>
      <c r="AE79" s="176" t="str">
        <f t="shared" ref="AE79" si="149">IFERROR(IF(AD79="","",IF(AD79&lt;=0.2,"Muy Baja",IF(AD79&lt;=0.4,"Baja",IF(AD79&lt;=0.6,"Media",IF(AD79&lt;=0.8,"Alta","Muy Alta"))))),"")</f>
        <v/>
      </c>
      <c r="AF79" s="174" t="str">
        <f t="shared" ref="AF79" si="150">+AD79</f>
        <v/>
      </c>
      <c r="AG79" s="176" t="str">
        <f t="shared" ref="AG79" si="151">IFERROR(IF(AH79="","",IF(AH79&lt;=0.2,"Leve",IF(AH79&lt;=0.4,"Menor",IF(AH79&lt;=0.6,"Moderado",IF(AH79&lt;=0.8,"Mayor","Catastrófico"))))),"")</f>
        <v/>
      </c>
      <c r="AH79" s="174" t="str">
        <f>IFERROR(IF(AND(V78="Impacto",V79="Impacto"),(AH78-(+AH78*Y79)),IF(V79="Impacto",($N$13-(+$N$13*Y79)),IF(V79="Probabilidad",AH78,""))),"")</f>
        <v/>
      </c>
      <c r="AI79" s="177" t="str">
        <f t="shared" ref="AI79" si="152">IFERROR(IF(OR(AND(AE79="Muy Baja",AG79="Leve"),AND(AE79="Muy Baja",AG79="Menor"),AND(AE79="Baja",AG79="Leve")),"Bajo",IF(OR(AND(AE79="Muy baja",AG79="Moderado"),AND(AE79="Baja",AG79="Menor"),AND(AE79="Baja",AG79="Moderado"),AND(AE79="Media",AG79="Leve"),AND(AE79="Media",AG79="Menor"),AND(AE79="Media",AG79="Moderado"),AND(AE79="Alta",AG79="Leve"),AND(AE79="Alta",AG79="Menor")),"Moderado",IF(OR(AND(AE79="Muy Baja",AG79="Mayor"),AND(AE79="Baja",AG79="Mayor"),AND(AE79="Media",AG79="Mayor"),AND(AE79="Alta",AG79="Moderado"),AND(AE79="Alta",AG79="Mayor"),AND(AE79="Muy Alta",AG79="Leve"),AND(AE79="Muy Alta",AG79="Menor"),AND(AE79="Muy Alta",AG79="Moderado"),AND(AE79="Muy Alta",AG79="Mayor")),"Alto",IF(OR(AND(AE79="Muy Baja",AG79="Catastrófico"),AND(AE79="Baja",AG79="Catastrófico"),AND(AE79="Media",AG79="Catastrófico"),AND(AE79="Alta",AG79="Catastrófico"),AND(AE79="Muy Alta",AG79="Catastrófico")),"Extremo","")))),"")</f>
        <v/>
      </c>
      <c r="AJ79" s="292" t="str">
        <f>$S$79</f>
        <v>Moderado</v>
      </c>
      <c r="AK79" s="277" t="s">
        <v>30</v>
      </c>
      <c r="AL79" s="148" t="s">
        <v>715</v>
      </c>
      <c r="AM79" s="148" t="s">
        <v>716</v>
      </c>
      <c r="AN79" s="178" t="s">
        <v>717</v>
      </c>
      <c r="AO79" s="146" t="s">
        <v>706</v>
      </c>
      <c r="AP79" s="148" t="s">
        <v>718</v>
      </c>
      <c r="AQ79" s="179" t="s">
        <v>38</v>
      </c>
    </row>
    <row r="80" spans="2:43" ht="165" customHeight="1" x14ac:dyDescent="0.2">
      <c r="B80" s="286" t="s">
        <v>775</v>
      </c>
      <c r="C80" s="148" t="s">
        <v>485</v>
      </c>
      <c r="D80" s="376">
        <v>55</v>
      </c>
      <c r="E80" s="137" t="s">
        <v>689</v>
      </c>
      <c r="F80" s="148" t="s">
        <v>690</v>
      </c>
      <c r="G80" s="145" t="s">
        <v>692</v>
      </c>
      <c r="H80" s="146" t="s">
        <v>586</v>
      </c>
      <c r="I80" s="146" t="s">
        <v>588</v>
      </c>
      <c r="J80" s="148" t="s">
        <v>118</v>
      </c>
      <c r="K80" s="146" t="s">
        <v>655</v>
      </c>
      <c r="L80" s="179">
        <v>250</v>
      </c>
      <c r="M80" s="227" t="str">
        <f>IF(L80&lt;=0,"",IF(L80&lt;=2,"Muy Baja",IF(L80&lt;=24,"Baja",IF(L80&lt;=500,"Media",IF(L80&lt;=5000,"Alta","Muy Alta")))))</f>
        <v>Media</v>
      </c>
      <c r="N80" s="203">
        <f>IF(M80="","",IF(M80="Muy Baja",0.2,IF(M80="Baja",0.4,IF(M80="Media",0.6,IF(M80="Alta",0.8,IF(M80="Muy Alta",1,))))))</f>
        <v>0.6</v>
      </c>
      <c r="O80" s="287" t="s">
        <v>145</v>
      </c>
      <c r="P80" s="287" t="s">
        <v>145</v>
      </c>
      <c r="Q80" s="188" t="str">
        <f>IF(OR(P80:P80='Tabla Impacto'!$C$11,P80='Tabla Impacto'!$D$11),"Leve",IF(OR(P80='Tabla Impacto'!$C$12,P80='Tabla Impacto'!$D$12),"Menor",IF(OR(P80='Tabla Impacto'!$C$13,P80='Tabla Impacto'!$D$13),"Moderado",IF(OR(P80='Tabla Impacto'!$C$14,P80:P80='Tabla Impacto'!$D$14),"Mayor",IF(OR(P80='Tabla Impacto'!$C$15,P80='Tabla Impacto'!$D$15),"Catastrófico","")))))</f>
        <v>Moderado</v>
      </c>
      <c r="R80" s="203">
        <f>IF(Q80="","",IF(Q80="Leve",0.2,IF(Q80="Menor",0.4,IF(Q80="Moderado",0.6,IF(Q80="Mayor",0.8,IF(Q80="Catastrófico",1,))))))</f>
        <v>0.6</v>
      </c>
      <c r="S80" s="188" t="str">
        <f t="shared" si="147"/>
        <v>Moderado</v>
      </c>
      <c r="T80" s="152"/>
      <c r="U80" s="126" t="s">
        <v>702</v>
      </c>
      <c r="V80" s="173" t="str">
        <f t="shared" ref="V80:V83" si="153">IF(OR(W80="Preventivo",W80="Detectivo"),"Probabilidad",IF(W80="Correctivo","Impacto",""))</f>
        <v>Probabilidad</v>
      </c>
      <c r="W80" s="153" t="s">
        <v>12</v>
      </c>
      <c r="X80" s="153" t="s">
        <v>7</v>
      </c>
      <c r="Y80" s="174" t="str">
        <f t="shared" ref="Y80" si="154">IF(AND(W80="Preventivo",X80="Automático"),"50%",IF(AND(W80="Preventivo",X80="Manual"),"40%",IF(AND(W80="Detectivo",X80="Automático"),"40%",IF(AND(W80="Detectivo",X80="Manual"),"30%",IF(AND(W80="Correctivo",X80="Automático"),"35%",IF(AND(W80="Correctivo",X80="Manual"),"25%",""))))))</f>
        <v>40%</v>
      </c>
      <c r="Z80" s="153" t="s">
        <v>18</v>
      </c>
      <c r="AA80" s="153" t="s">
        <v>20</v>
      </c>
      <c r="AB80" s="153" t="s">
        <v>114</v>
      </c>
      <c r="AC80" s="126" t="s">
        <v>703</v>
      </c>
      <c r="AD80" s="293">
        <f>IFERROR(IF(V80="Probabilidad",(N80-(+N80*Y80)),IF(V80="Impacto",N80,"")),"")</f>
        <v>0.36</v>
      </c>
      <c r="AE80" s="206" t="str">
        <f>IFERROR(IF(AD80="","",IF(AD80&lt;=0.2,"Muy Baja",IF(AD80&lt;=0.4,"Baja",IF(AD80&lt;=0.6,"Media",IF(AD80&lt;=0.8,"Alta","Muy Alta"))))),"")</f>
        <v>Baja</v>
      </c>
      <c r="AF80" s="196">
        <f>+AD80</f>
        <v>0.36</v>
      </c>
      <c r="AG80" s="207" t="str">
        <f>IFERROR(IF(AH80="","",IF(AH80&lt;=0.2,"Leve",IF(AH80&lt;=0.4,"Menor",IF(AH80&lt;=0.6,"Moderado",IF(AH80&lt;=0.8,"Mayor","Catastrófico"))))),"")</f>
        <v>Moderado</v>
      </c>
      <c r="AH80" s="196">
        <f>IFERROR(IF(V80="Impacto",(R80-(+R80*Y80)),IF(V80="Probabilidad",R80,"")),"")</f>
        <v>0.6</v>
      </c>
      <c r="AI80" s="202" t="str">
        <f>IFERROR(IF(OR(AND(AE80="Muy Baja",AG80="Leve"),AND(AE80="Muy Baja",AG80="Menor"),AND(AE80="Baja",AG80="Leve")),"Bajo",IF(OR(AND(AE80="Muy baja",AG80="Moderado"),AND(AE80="Baja",AG80="Menor"),AND(AE80="Baja",AG80="Moderado"),AND(AE80="Media",AG80="Leve"),AND(AE80="Media",AG80="Menor"),AND(AE80="Media",AG80="Moderado"),AND(AE80="Alta",AG80="Leve"),AND(AE80="Alta",AG80="Menor")),"Moderado",IF(OR(AND(AE80="Muy Baja",AG80="Mayor"),AND(AE80="Baja",AG80="Mayor"),AND(AE80="Media",AG80="Mayor"),AND(AE80="Alta",AG80="Moderado"),AND(AE80="Alta",AG80="Mayor"),AND(AE80="Muy Alta",AG80="Leve"),AND(AE80="Muy Alta",AG80="Menor"),AND(AE80="Muy Alta",AG80="Moderado"),AND(AE80="Muy Alta",AG80="Mayor")),"Alto",IF(OR(AND(AE80="Muy Baja",AG80="Catastrófico"),AND(AE80="Baja",AG80="Catastrófico"),AND(AE80="Media",AG80="Catastrófico"),AND(AE80="Alta",AG80="Catastrófico"),AND(AE80="Muy Alta",AG80="Catastrófico")),"Extremo","")))),"")</f>
        <v>Moderado</v>
      </c>
      <c r="AJ80" s="292" t="str">
        <f>AI80</f>
        <v>Moderado</v>
      </c>
      <c r="AK80" s="282" t="s">
        <v>30</v>
      </c>
      <c r="AL80" s="148" t="s">
        <v>704</v>
      </c>
      <c r="AM80" s="145" t="s">
        <v>708</v>
      </c>
      <c r="AN80" s="146" t="s">
        <v>705</v>
      </c>
      <c r="AO80" s="146" t="s">
        <v>706</v>
      </c>
      <c r="AP80" s="148" t="s">
        <v>707</v>
      </c>
      <c r="AQ80" s="179" t="s">
        <v>38</v>
      </c>
    </row>
    <row r="81" spans="2:43" ht="165" customHeight="1" x14ac:dyDescent="0.2">
      <c r="B81" s="286" t="s">
        <v>775</v>
      </c>
      <c r="C81" s="148" t="s">
        <v>485</v>
      </c>
      <c r="D81" s="376">
        <v>56</v>
      </c>
      <c r="E81" s="137" t="s">
        <v>576</v>
      </c>
      <c r="F81" s="148" t="s">
        <v>700</v>
      </c>
      <c r="G81" s="145" t="s">
        <v>642</v>
      </c>
      <c r="H81" s="146" t="s">
        <v>586</v>
      </c>
      <c r="I81" s="150" t="s">
        <v>588</v>
      </c>
      <c r="J81" s="151" t="s">
        <v>118</v>
      </c>
      <c r="K81" s="150" t="s">
        <v>655</v>
      </c>
      <c r="L81" s="225">
        <v>216</v>
      </c>
      <c r="M81" s="217" t="str">
        <f>IF(L81&lt;=0,"",IF(L81&lt;=2,"Muy Baja",IF(L81&lt;=24,"Baja",IF(L81&lt;=500,"Media",IF(L81&lt;=5000,"Alta","Muy Alta")))))</f>
        <v>Media</v>
      </c>
      <c r="N81" s="294">
        <f>IF(M81="","",IF(M81="Muy Baja",0.2,IF(M81="Baja",0.4,IF(M81="Media",0.6,IF(M81="Alta",0.8,IF(M81="Muy Alta",1,))))))</f>
        <v>0.6</v>
      </c>
      <c r="O81" s="190" t="s">
        <v>145</v>
      </c>
      <c r="P81" s="281" t="str">
        <f>IF(NOT(ISERROR(MATCH(O81,'[15]Tabla Impacto'!$B$221:$B$223,0))),'[15]Tabla Impacto'!$F$223&amp;"Por favor no seleccionar los criterios de impacto(Afectación Económica o presupuestal y Pérdida Reputacional)",O81)</f>
        <v xml:space="preserve">     El riesgo afecta la imagen de la entidad con algunos usuarios de relevancia frente al logro de los objetivos</v>
      </c>
      <c r="Q81" s="295" t="str">
        <f>IF(OR(P81='Tabla Impacto'!$C$11,P81='Tabla Impacto'!$D$11),"Leve",IF(OR(P81='Tabla Impacto'!$C$12,P81='Tabla Impacto'!$D$12),"Menor",IF(OR(P81='Tabla Impacto'!$C$13,P81='Tabla Impacto'!$D$13),"Moderado",IF(OR(P81='Tabla Impacto'!$C$14,P81:P81='Tabla Impacto'!$D$14),"Mayor",IF(OR(P81='Tabla Impacto'!$C$15,P81='Tabla Impacto'!$D$15),"Catastrófico","")))))</f>
        <v>Moderado</v>
      </c>
      <c r="R81" s="189">
        <f>IF(Q81="","",IF(Q81="Leve",0.2,IF(Q81="Menor",0.4,IF(Q81="Moderado",0.6,IF(Q81="Mayor",0.8,IF(Q81="Catastrófico",1,))))))</f>
        <v>0.6</v>
      </c>
      <c r="S81" s="193" t="str">
        <f>IF(OR(AND(M81="Muy Baja",Q81="Leve"),AND(M81="Muy Baja",Q81="Menor"),AND(M81="Baja",Q81="Leve")),"Bajo",IF(OR(AND(M81="Muy baja",Q81="Moderado"),AND(M81="Baja",Q81="Menor"),AND(M81="Baja",Q81="Moderado"),AND(M81="Media",Q81="Leve"),AND(M81="Media",Q81="Menor"),AND(M81="Media",Q81="Moderado"),AND(M81="Alta",Q81="Leve"),AND(M81="Alta",Q81="Menor")),"Moderado",IF(OR(AND(M81="Muy Baja",Q81="Mayor"),AND(M81="Baja",Q81="Mayor"),AND(M81="Media",Q81="Mayor"),AND(M81="Alta",Q81="Moderado"),AND(M81="Alta",Q81="Mayor"),AND(M81="Muy Alta",Q81="Leve"),AND(M81="Muy Alta",Q81="Menor"),AND(M81="Muy Alta",Q81="Moderado"),AND(M81="Muy Alta",Q81="Mayor")),"Alto",IF(OR(AND(M81="Muy Baja",Q81="Catastrófico"),AND(M81="Baja",Q81="Catastrófico"),AND(M81="Media",Q81="Catastrófico"),AND(M81="Alta",Q81="Catastrófico"),AND(M81="Muy Alta",Q81="Catastrófico")),"Extremo",""))))</f>
        <v>Moderado</v>
      </c>
      <c r="T81" s="296">
        <v>1</v>
      </c>
      <c r="U81" s="214" t="s">
        <v>526</v>
      </c>
      <c r="V81" s="297" t="str">
        <f t="shared" si="153"/>
        <v>Probabilidad</v>
      </c>
      <c r="W81" s="157" t="s">
        <v>12</v>
      </c>
      <c r="X81" s="157" t="s">
        <v>7</v>
      </c>
      <c r="Y81" s="298" t="str">
        <f>IF(AND(W81="Preventivo",X81="Automático"),"50%",IF(AND(W81="Preventivo",X81="Manual"),"40%",IF(AND(W81="Detectivo",X81="Automático"),"40%",IF(AND(W81="Detectivo",X81="Manual"),"30%",IF(AND(W81="Correctivo",X81="Automático"),"35%",IF(AND(W81="Correctivo",X81="Manual"),"25%",""))))))</f>
        <v>40%</v>
      </c>
      <c r="Z81" s="197" t="s">
        <v>17</v>
      </c>
      <c r="AA81" s="198" t="s">
        <v>20</v>
      </c>
      <c r="AB81" s="199" t="s">
        <v>114</v>
      </c>
      <c r="AC81" s="126" t="s">
        <v>527</v>
      </c>
      <c r="AD81" s="200">
        <f>IFERROR(IF(V81="Probabilidad",(N81-(+N81*Y81)),IF(V81="Impacto",N81,"")),"")</f>
        <v>0.36</v>
      </c>
      <c r="AE81" s="206" t="str">
        <f>IFERROR(IF(AD81="","",IF(AD81&lt;=0.2,"Muy Baja",IF(AD81&lt;=0.4,"Baja",IF(AD81&lt;=0.6,"Media",IF(AD81&lt;=0.8,"Alta","Muy Alta"))))),"")</f>
        <v>Baja</v>
      </c>
      <c r="AF81" s="196">
        <f>+AD81</f>
        <v>0.36</v>
      </c>
      <c r="AG81" s="207" t="str">
        <f>IFERROR(IF(AH81="","",IF(AH81&lt;=0.2,"Leve",IF(AH81&lt;=0.4,"Menor",IF(AH81&lt;=0.6,"Moderado",IF(AH81&lt;=0.8,"Mayor","Catastrófico"))))),"")</f>
        <v>Moderado</v>
      </c>
      <c r="AH81" s="196">
        <f>IFERROR(IF(V81="Impacto",(R81-(+R81*Y81)),IF(V81="Probabilidad",R81,"")),"")</f>
        <v>0.6</v>
      </c>
      <c r="AI81" s="202" t="str">
        <f>IFERROR(IF(OR(AND(AE81="Muy Baja",AG81="Leve"),AND(AE81="Muy Baja",AG81="Menor"),AND(AE81="Baja",AG81="Leve")),"Bajo",IF(OR(AND(AE81="Muy baja",AG81="Moderado"),AND(AE81="Baja",AG81="Menor"),AND(AE81="Baja",AG81="Moderado"),AND(AE81="Media",AG81="Leve"),AND(AE81="Media",AG81="Menor"),AND(AE81="Media",AG81="Moderado"),AND(AE81="Alta",AG81="Leve"),AND(AE81="Alta",AG81="Menor")),"Moderado",IF(OR(AND(AE81="Muy Baja",AG81="Mayor"),AND(AE81="Baja",AG81="Mayor"),AND(AE81="Media",AG81="Mayor"),AND(AE81="Alta",AG81="Moderado"),AND(AE81="Alta",AG81="Mayor"),AND(AE81="Muy Alta",AG81="Leve"),AND(AE81="Muy Alta",AG81="Menor"),AND(AE81="Muy Alta",AG81="Moderado"),AND(AE81="Muy Alta",AG81="Mayor")),"Alto",IF(OR(AND(AE81="Muy Baja",AG81="Catastrófico"),AND(AE81="Baja",AG81="Catastrófico"),AND(AE81="Media",AG81="Catastrófico"),AND(AE81="Alta",AG81="Catastrófico"),AND(AE81="Muy Alta",AG81="Catastrófico")),"Extremo","")))),"")</f>
        <v>Moderado</v>
      </c>
      <c r="AJ81" s="177" t="str">
        <f>$AI$109</f>
        <v>Moderado</v>
      </c>
      <c r="AK81" s="195" t="s">
        <v>30</v>
      </c>
      <c r="AL81" s="144"/>
      <c r="AM81" s="144"/>
      <c r="AN81" s="257"/>
      <c r="AO81" s="257"/>
      <c r="AP81" s="144"/>
      <c r="AQ81" s="278"/>
    </row>
    <row r="82" spans="2:43" ht="95.25" customHeight="1" x14ac:dyDescent="0.2">
      <c r="B82" s="286" t="s">
        <v>775</v>
      </c>
      <c r="C82" s="148" t="s">
        <v>485</v>
      </c>
      <c r="D82" s="548">
        <v>57</v>
      </c>
      <c r="E82" s="561" t="s">
        <v>701</v>
      </c>
      <c r="F82" s="489" t="s">
        <v>525</v>
      </c>
      <c r="G82" s="491" t="s">
        <v>709</v>
      </c>
      <c r="H82" s="478" t="s">
        <v>586</v>
      </c>
      <c r="I82" s="551" t="s">
        <v>588</v>
      </c>
      <c r="J82" s="489" t="s">
        <v>118</v>
      </c>
      <c r="K82" s="551" t="s">
        <v>655</v>
      </c>
      <c r="L82" s="490">
        <v>39</v>
      </c>
      <c r="M82" s="455" t="str">
        <f>IF(L82&lt;=0,"",IF(L82&lt;=2,"Muy Baja",IF(L82&lt;=24,"Baja",IF(L82&lt;=500,"Media",IF(L82&lt;=5000,"Alta","Muy Alta")))))</f>
        <v>Media</v>
      </c>
      <c r="N82" s="469">
        <f>IF(M82="","",IF(M82="Muy Baja",0.2,IF(M82="Baja",0.4,IF(M82="Media",0.6,IF(M82="Alta",0.8,IF(M82="Muy Alta",1,))))))</f>
        <v>0.6</v>
      </c>
      <c r="O82" s="555" t="s">
        <v>146</v>
      </c>
      <c r="P82" s="469" t="str">
        <f>IF(NOT(ISERROR(MATCH(O82,'[15]Tabla Impacto'!$B$221:$B$223,0))),'[15]Tabla Impacto'!$F$223&amp;"Por favor no seleccionar los criterios de impacto(Afectación Económica o presupuestal y Pérdida Reputacional)",O82)</f>
        <v xml:space="preserve">     El riesgo afecta la imagen de de la entidad con efecto publicitario sostenido a nivel de sector administrativo, nivel departamental o municipal</v>
      </c>
      <c r="Q82" s="455" t="str">
        <f>IF(OR(P82='Tabla Impacto'!$C$11,P82='Tabla Impacto'!$D$11),"Leve",IF(OR(P82='Tabla Impacto'!$C$12,P82='Tabla Impacto'!$D$12),"Menor",IF(OR(P82='Tabla Impacto'!$C$13,P82='Tabla Impacto'!$D$13),"Moderado",IF(OR(P82='Tabla Impacto'!$C$14,P82:P82='Tabla Impacto'!$D$14),"Mayor",IF(OR(P82='Tabla Impacto'!$C$15,P82='Tabla Impacto'!$D$15),"Catastrófico","")))))</f>
        <v>Mayor</v>
      </c>
      <c r="R82" s="469">
        <f>IF(Q82="","",IF(Q82="Leve",0.2,IF(Q82="Menor",0.4,IF(Q82="Moderado",0.6,IF(Q82="Mayor",0.8,IF(Q82="Catastrófico",1,))))))</f>
        <v>0.8</v>
      </c>
      <c r="S82" s="471" t="str">
        <f>IF(OR(AND(M82="Muy Baja",Q82="Leve"),AND(M82="Muy Baja",Q82="Menor"),AND(M82="Baja",Q82="Leve")),"Bajo",IF(OR(AND(M82="Muy baja",Q82="Moderado"),AND(M82="Baja",Q82="Menor"),AND(M82="Baja",Q82="Moderado"),AND(M82="Media",Q82="Leve"),AND(M82="Media",Q82="Menor"),AND(M82="Media",Q82="Moderado"),AND(M82="Alta",Q82="Leve"),AND(M82="Alta",Q82="Menor")),"Moderado",IF(OR(AND(M82="Muy Baja",Q82="Mayor"),AND(M82="Baja",Q82="Mayor"),AND(M82="Media",Q82="Mayor"),AND(M82="Alta",Q82="Moderado"),AND(M82="Alta",Q82="Mayor"),AND(M82="Muy Alta",Q82="Leve"),AND(M82="Muy Alta",Q82="Menor"),AND(M82="Muy Alta",Q82="Moderado"),AND(M82="Muy Alta",Q82="Mayor")),"Alto",IF(OR(AND(M82="Muy Baja",Q82="Catastrófico"),AND(M82="Baja",Q82="Catastrófico"),AND(M82="Media",Q82="Catastrófico"),AND(M82="Alta",Q82="Catastrófico"),AND(M82="Muy Alta",Q82="Catastrófico")),"Extremo",""))))</f>
        <v>Alto</v>
      </c>
      <c r="T82" s="146">
        <v>1</v>
      </c>
      <c r="U82" s="172" t="s">
        <v>528</v>
      </c>
      <c r="V82" s="173" t="str">
        <f t="shared" si="153"/>
        <v>Probabilidad</v>
      </c>
      <c r="W82" s="153" t="s">
        <v>12</v>
      </c>
      <c r="X82" s="153" t="s">
        <v>7</v>
      </c>
      <c r="Y82" s="174" t="str">
        <f>IF(AND(W82="Preventivo",X82="Automático"),"50%",IF(AND(W82="Preventivo",X82="Manual"),"40%",IF(AND(W82="Detectivo",X82="Automático"),"40%",IF(AND(W82="Detectivo",X82="Manual"),"30%",IF(AND(W82="Correctivo",X82="Automático"),"35%",IF(AND(W82="Correctivo",X82="Manual"),"25%",""))))))</f>
        <v>40%</v>
      </c>
      <c r="Z82" s="211" t="s">
        <v>17</v>
      </c>
      <c r="AA82" s="212" t="s">
        <v>20</v>
      </c>
      <c r="AB82" s="213" t="s">
        <v>114</v>
      </c>
      <c r="AC82" s="126" t="s">
        <v>529</v>
      </c>
      <c r="AD82" s="200">
        <f>IFERROR(IF(V82="Probabilidad",(N82-(+N82*Y82)),IF(V82="Impacto",N82,"")),"")</f>
        <v>0.36</v>
      </c>
      <c r="AE82" s="201" t="str">
        <f>IFERROR(IF(AD82="","",IF(AD82&lt;=0.2,"Muy Baja",IF(AD82&lt;=0.4,"Baja",IF(AD82&lt;=0.6,"Media",IF(AD82&lt;=0.8,"Alta","Muy Alta"))))),"")</f>
        <v>Baja</v>
      </c>
      <c r="AF82" s="174">
        <f>+AD82</f>
        <v>0.36</v>
      </c>
      <c r="AG82" s="176" t="str">
        <f>IFERROR(IF(AH82="","",IF(AH82&lt;=0.2,"Leve",IF(AH82&lt;=0.4,"Menor",IF(AH82&lt;=0.6,"Moderado",IF(AH82&lt;=0.8,"Mayor","Catastrófico"))))),"")</f>
        <v>Mayor</v>
      </c>
      <c r="AH82" s="174">
        <f>IFERROR(IF(V82="Impacto",(R82-(+R82*Y82)),IF(V82="Probabilidad",R82,"")),"")</f>
        <v>0.8</v>
      </c>
      <c r="AI82" s="177" t="str">
        <f>IFERROR(IF(OR(AND(AE82="Muy Baja",AG82="Leve"),AND(AE82="Muy Baja",AG82="Menor"),AND(AE82="Baja",AG82="Leve")),"Bajo",IF(OR(AND(AE82="Muy baja",AG82="Moderado"),AND(AE82="Baja",AG82="Menor"),AND(AE82="Baja",AG82="Moderado"),AND(AE82="Media",AG82="Leve"),AND(AE82="Media",AG82="Menor"),AND(AE82="Media",AG82="Moderado"),AND(AE82="Alta",AG82="Leve"),AND(AE82="Alta",AG82="Menor")),"Moderado",IF(OR(AND(AE82="Muy Baja",AG82="Mayor"),AND(AE82="Baja",AG82="Mayor"),AND(AE82="Media",AG82="Mayor"),AND(AE82="Alta",AG82="Moderado"),AND(AE82="Alta",AG82="Mayor"),AND(AE82="Muy Alta",AG82="Leve"),AND(AE82="Muy Alta",AG82="Menor"),AND(AE82="Muy Alta",AG82="Moderado"),AND(AE82="Muy Alta",AG82="Mayor")),"Alto",IF(OR(AND(AE82="Muy Baja",AG82="Catastrófico"),AND(AE82="Baja",AG82="Catastrófico"),AND(AE82="Media",AG82="Catastrófico"),AND(AE82="Alta",AG82="Catastrófico"),AND(AE82="Muy Alta",AG82="Catastrófico")),"Extremo","")))),"")</f>
        <v>Alto</v>
      </c>
      <c r="AJ82" s="460" t="str">
        <f>$AI$111</f>
        <v>Moderado</v>
      </c>
      <c r="AK82" s="453" t="s">
        <v>30</v>
      </c>
      <c r="AL82" s="480"/>
      <c r="AM82" s="480"/>
      <c r="AN82" s="484"/>
      <c r="AO82" s="484"/>
      <c r="AP82" s="480"/>
      <c r="AQ82" s="486"/>
    </row>
    <row r="83" spans="2:43" ht="130.5" customHeight="1" x14ac:dyDescent="0.2">
      <c r="B83" s="286" t="s">
        <v>775</v>
      </c>
      <c r="C83" s="148" t="s">
        <v>485</v>
      </c>
      <c r="D83" s="548"/>
      <c r="E83" s="560"/>
      <c r="F83" s="480"/>
      <c r="G83" s="492"/>
      <c r="H83" s="479"/>
      <c r="I83" s="551"/>
      <c r="J83" s="489"/>
      <c r="K83" s="551"/>
      <c r="L83" s="490"/>
      <c r="M83" s="455"/>
      <c r="N83" s="469"/>
      <c r="O83" s="555"/>
      <c r="P83" s="469"/>
      <c r="Q83" s="455"/>
      <c r="R83" s="469"/>
      <c r="S83" s="471"/>
      <c r="T83" s="146">
        <v>2</v>
      </c>
      <c r="U83" s="172" t="s">
        <v>536</v>
      </c>
      <c r="V83" s="173" t="str">
        <f t="shared" si="153"/>
        <v>Probabilidad</v>
      </c>
      <c r="W83" s="153" t="s">
        <v>12</v>
      </c>
      <c r="X83" s="153" t="s">
        <v>7</v>
      </c>
      <c r="Y83" s="174" t="str">
        <f t="shared" ref="Y83" si="155">IF(AND(W83="Preventivo",X83="Automático"),"50%",IF(AND(W83="Preventivo",X83="Manual"),"40%",IF(AND(W83="Detectivo",X83="Automático"),"40%",IF(AND(W83="Detectivo",X83="Manual"),"30%",IF(AND(W83="Correctivo",X83="Automático"),"35%",IF(AND(W83="Correctivo",X83="Manual"),"25%",""))))))</f>
        <v>40%</v>
      </c>
      <c r="Z83" s="211" t="s">
        <v>17</v>
      </c>
      <c r="AA83" s="212" t="s">
        <v>20</v>
      </c>
      <c r="AB83" s="213" t="s">
        <v>114</v>
      </c>
      <c r="AC83" s="126" t="s">
        <v>530</v>
      </c>
      <c r="AD83" s="200">
        <f>IFERROR(IF(AND(V82="Probabilidad",V83="Probabilidad"),(AF82-(+AF82*Y83)),IF(V83="Probabilidad",(N82-(+N82*Y83)),IF(V83="Impacto",AF82,""))),"")</f>
        <v>0.216</v>
      </c>
      <c r="AE83" s="201" t="str">
        <f t="shared" ref="AE83" si="156">IFERROR(IF(AD83="","",IF(AD83&lt;=0.2,"Muy Baja",IF(AD83&lt;=0.4,"Baja",IF(AD83&lt;=0.6,"Media",IF(AD83&lt;=0.8,"Alta","Muy Alta"))))),"")</f>
        <v>Baja</v>
      </c>
      <c r="AF83" s="174">
        <f t="shared" ref="AF83" si="157">+AD83</f>
        <v>0.216</v>
      </c>
      <c r="AG83" s="176" t="str">
        <f t="shared" ref="AG83" si="158">IFERROR(IF(AH83="","",IF(AH83&lt;=0.2,"Leve",IF(AH83&lt;=0.4,"Menor",IF(AH83&lt;=0.6,"Moderado",IF(AH83&lt;=0.8,"Mayor","Catastrófico"))))),"")</f>
        <v>Moderado</v>
      </c>
      <c r="AH83" s="216">
        <f>IFERROR(IF(AND(V82="Impacto",V83="Impacto"),(AH81-(+AH81*Y83)),IF(V83="Impacto",($M$13-(+$M$13*Y83)),IF(V83="Probabilidad",AH81,""))),"")</f>
        <v>0.6</v>
      </c>
      <c r="AI83" s="177" t="str">
        <f t="shared" ref="AI83" si="159">IFERROR(IF(OR(AND(AE83="Muy Baja",AG83="Leve"),AND(AE83="Muy Baja",AG83="Menor"),AND(AE83="Baja",AG83="Leve")),"Bajo",IF(OR(AND(AE83="Muy baja",AG83="Moderado"),AND(AE83="Baja",AG83="Menor"),AND(AE83="Baja",AG83="Moderado"),AND(AE83="Media",AG83="Leve"),AND(AE83="Media",AG83="Menor"),AND(AE83="Media",AG83="Moderado"),AND(AE83="Alta",AG83="Leve"),AND(AE83="Alta",AG83="Menor")),"Moderado",IF(OR(AND(AE83="Muy Baja",AG83="Mayor"),AND(AE83="Baja",AG83="Mayor"),AND(AE83="Media",AG83="Mayor"),AND(AE83="Alta",AG83="Moderado"),AND(AE83="Alta",AG83="Mayor"),AND(AE83="Muy Alta",AG83="Leve"),AND(AE83="Muy Alta",AG83="Menor"),AND(AE83="Muy Alta",AG83="Moderado"),AND(AE83="Muy Alta",AG83="Mayor")),"Alto",IF(OR(AND(AE83="Muy Baja",AG83="Catastrófico"),AND(AE83="Baja",AG83="Catastrófico"),AND(AE83="Media",AG83="Catastrófico"),AND(AE83="Alta",AG83="Catastrófico"),AND(AE83="Muy Alta",AG83="Catastrófico")),"Extremo","")))),"")</f>
        <v>Moderado</v>
      </c>
      <c r="AJ83" s="458"/>
      <c r="AK83" s="454"/>
      <c r="AL83" s="489"/>
      <c r="AM83" s="489"/>
      <c r="AN83" s="493"/>
      <c r="AO83" s="493"/>
      <c r="AP83" s="489"/>
      <c r="AQ83" s="490"/>
    </row>
    <row r="84" spans="2:43" ht="120.75" customHeight="1" x14ac:dyDescent="0.2">
      <c r="B84" s="156" t="s">
        <v>779</v>
      </c>
      <c r="C84" s="145" t="s">
        <v>497</v>
      </c>
      <c r="D84" s="376">
        <v>58</v>
      </c>
      <c r="E84" s="137" t="s">
        <v>498</v>
      </c>
      <c r="F84" s="148" t="s">
        <v>501</v>
      </c>
      <c r="G84" s="145" t="s">
        <v>636</v>
      </c>
      <c r="H84" s="146" t="s">
        <v>586</v>
      </c>
      <c r="I84" s="146" t="s">
        <v>588</v>
      </c>
      <c r="J84" s="148" t="s">
        <v>118</v>
      </c>
      <c r="K84" s="146" t="s">
        <v>655</v>
      </c>
      <c r="L84" s="299">
        <v>26</v>
      </c>
      <c r="M84" s="188" t="str">
        <f>IF(L84&lt;=0,"",IF(L84&lt;=2,"Muy Baja",IF(L84&lt;=24,"Baja",IF(L84&lt;=500,"Media",IF(L84&lt;=5000,"Alta","Muy Alta")))))</f>
        <v>Media</v>
      </c>
      <c r="N84" s="203">
        <f>IF(M84="","",IF(M84="Muy Baja",0.2,IF(M84="Baja",0.4,IF(M84="Media",0.6,IF(M84="Alta",0.8,IF(M84="Muy Alta",1,))))))</f>
        <v>0.6</v>
      </c>
      <c r="O84" s="300" t="s">
        <v>145</v>
      </c>
      <c r="P84" s="203" t="str">
        <f>IF(NOT(ISERROR(MATCH(O84,'[16]Tabla Impacto'!$B$221:$B$223,0))),'[16]Tabla Impacto'!$F$223&amp;"Por favor no seleccionar los criterios de impacto(Afectación Económica o presupuestal y Pérdida Reputacional)",O84)</f>
        <v xml:space="preserve">     El riesgo afecta la imagen de la entidad con algunos usuarios de relevancia frente al logro de los objetivos</v>
      </c>
      <c r="Q84" s="188" t="str">
        <f>IF(OR(P84:P84='Tabla Impacto'!$C$11,P84='Tabla Impacto'!$D$11),"Leve",IF(OR(P84='Tabla Impacto'!$C$12,P84='Tabla Impacto'!$D$12),"Menor",IF(OR(P84='Tabla Impacto'!$C$13,P84='Tabla Impacto'!$D$13),"Moderado",IF(OR(P84='Tabla Impacto'!$C$14,P84:P84='Tabla Impacto'!$D$14),"Mayor",IF(OR(P84='Tabla Impacto'!$C$15,P84='Tabla Impacto'!$D$15),"Catastrófico","")))))</f>
        <v>Moderado</v>
      </c>
      <c r="R84" s="189">
        <f>IF(Q79="","",IF(Q79="Leve",0.2,IF(Q79="Menor",0.4,IF(Q79="Moderado",0.6,IF(Q79="Mayor",0.8,IF(Q79="Catastrófico",1,))))))</f>
        <v>0.6</v>
      </c>
      <c r="S84" s="205" t="str">
        <f>IF(OR(AND(M84="Muy Baja",Q79="Leve"),AND(M84="Muy Baja",Q79="Menor"),AND(M84="Baja",Q79="Leve")),"Bajo",IF(OR(AND(M84="Muy baja",Q79="Moderado"),AND(M84="Baja",Q79="Menor"),AND(M84="Baja",Q79="Moderado"),AND(M84="Media",Q79="Leve"),AND(M84="Media",Q79="Menor"),AND(M84="Media",Q79="Moderado"),AND(M84="Alta",Q79="Leve"),AND(M84="Alta",Q79="Menor")),"Moderado",IF(OR(AND(M84="Muy Baja",Q79="Mayor"),AND(M84="Baja",Q79="Mayor"),AND(M84="Media",Q79="Mayor"),AND(M84="Alta",Q79="Moderado"),AND(M84="Alta",Q79="Mayor"),AND(M84="Muy Alta",Q79="Leve"),AND(M84="Muy Alta",Q79="Menor"),AND(M84="Muy Alta",Q79="Moderado"),AND(M84="Muy Alta",Q79="Mayor")),"Alto",IF(OR(AND(M84="Muy Baja",Q79="Catastrófico"),AND(M84="Baja",Q79="Catastrófico"),AND(M84="Media",Q79="Catastrófico"),AND(M84="Alta",Q79="Catastrófico"),AND(M84="Muy Alta",Q79="Catastrófico")),"Extremo",""))))</f>
        <v>Moderado</v>
      </c>
      <c r="T84" s="152">
        <v>1</v>
      </c>
      <c r="U84" s="126" t="s">
        <v>510</v>
      </c>
      <c r="V84" s="194" t="str">
        <f t="shared" si="109"/>
        <v>Probabilidad</v>
      </c>
      <c r="W84" s="195" t="s">
        <v>12</v>
      </c>
      <c r="X84" s="195" t="s">
        <v>7</v>
      </c>
      <c r="Y84" s="196" t="str">
        <f>IF(AND(W84="Preventivo",X84="Automático"),"50%",IF(AND(W84="Preventivo",X84="Manual"),"40%",IF(AND(W84="Detectivo",X84="Automático"),"40%",IF(AND(W84="Detectivo",X84="Manual"),"30%",IF(AND(W84="Correctivo",X84="Automático"),"35%",IF(AND(W84="Correctivo",X84="Manual"),"25%",""))))))</f>
        <v>40%</v>
      </c>
      <c r="Z84" s="197" t="s">
        <v>17</v>
      </c>
      <c r="AA84" s="198" t="s">
        <v>20</v>
      </c>
      <c r="AB84" s="199" t="s">
        <v>114</v>
      </c>
      <c r="AC84" s="126" t="s">
        <v>511</v>
      </c>
      <c r="AD84" s="293">
        <f>IFERROR(IF(V84="Probabilidad",(N84-(+N84*Y84)),IF(V84="Impacto",N84,"")),"")</f>
        <v>0.36</v>
      </c>
      <c r="AE84" s="206" t="str">
        <f>IFERROR(IF(AD84="","",IF(AD84&lt;=0.2,"Muy Baja",IF(AD84&lt;=0.4,"Baja",IF(AD84&lt;=0.6,"Media",IF(AD84&lt;=0.8,"Alta","Muy Alta"))))),"")</f>
        <v>Baja</v>
      </c>
      <c r="AF84" s="196">
        <f>+AD84</f>
        <v>0.36</v>
      </c>
      <c r="AG84" s="207" t="str">
        <f>IFERROR(IF(AH84="","",IF(AH84&lt;=0.2,"Leve",IF(AH84&lt;=0.4,"Menor",IF(AH84&lt;=0.6,"Moderado",IF(AH84&lt;=0.8,"Mayor","Catastrófico"))))),"")</f>
        <v>Moderado</v>
      </c>
      <c r="AH84" s="196">
        <f>IFERROR(IF(V84="Impacto",(R84-(+R84*Y84)),IF(V84="Probabilidad",R84,"")),"")</f>
        <v>0.6</v>
      </c>
      <c r="AI84" s="202" t="str">
        <f>IFERROR(IF(OR(AND(AE84="Muy Baja",AG84="Leve"),AND(AE84="Muy Baja",AG84="Menor"),AND(AE84="Baja",AG84="Leve")),"Bajo",IF(OR(AND(AE84="Muy baja",AG84="Moderado"),AND(AE84="Baja",AG84="Menor"),AND(AE84="Baja",AG84="Moderado"),AND(AE84="Media",AG84="Leve"),AND(AE84="Media",AG84="Menor"),AND(AE84="Media",AG84="Moderado"),AND(AE84="Alta",AG84="Leve"),AND(AE84="Alta",AG84="Menor")),"Moderado",IF(OR(AND(AE84="Muy Baja",AG84="Mayor"),AND(AE84="Baja",AG84="Mayor"),AND(AE84="Media",AG84="Mayor"),AND(AE84="Alta",AG84="Moderado"),AND(AE84="Alta",AG84="Mayor"),AND(AE84="Muy Alta",AG84="Leve"),AND(AE84="Muy Alta",AG84="Menor"),AND(AE84="Muy Alta",AG84="Moderado"),AND(AE84="Muy Alta",AG84="Mayor")),"Alto",IF(OR(AND(AE84="Muy Baja",AG84="Catastrófico"),AND(AE84="Baja",AG84="Catastrófico"),AND(AE84="Media",AG84="Catastrófico"),AND(AE84="Alta",AG84="Catastrófico"),AND(AE84="Muy Alta",AG84="Catastrófico")),"Extremo","")))),"")</f>
        <v>Moderado</v>
      </c>
      <c r="AJ84" s="202" t="str">
        <f>AI84</f>
        <v>Moderado</v>
      </c>
      <c r="AK84" s="282" t="s">
        <v>30</v>
      </c>
      <c r="AL84" s="301"/>
      <c r="AM84" s="162"/>
      <c r="AN84" s="274"/>
      <c r="AO84" s="178"/>
      <c r="AP84" s="126"/>
      <c r="AQ84" s="179"/>
    </row>
    <row r="85" spans="2:43" ht="201" customHeight="1" x14ac:dyDescent="0.2">
      <c r="B85" s="156" t="s">
        <v>779</v>
      </c>
      <c r="C85" s="145" t="s">
        <v>497</v>
      </c>
      <c r="D85" s="376">
        <v>59</v>
      </c>
      <c r="E85" s="142" t="s">
        <v>499</v>
      </c>
      <c r="F85" s="302" t="s">
        <v>502</v>
      </c>
      <c r="G85" s="147" t="s">
        <v>637</v>
      </c>
      <c r="H85" s="152" t="s">
        <v>586</v>
      </c>
      <c r="I85" s="152" t="s">
        <v>588</v>
      </c>
      <c r="J85" s="130" t="s">
        <v>118</v>
      </c>
      <c r="K85" s="152" t="s">
        <v>655</v>
      </c>
      <c r="L85" s="285">
        <v>12</v>
      </c>
      <c r="M85" s="188" t="str">
        <f>IF(L85&lt;=0,"",IF(L85&lt;=2,"Muy Baja",IF(L85&lt;=24,"Baja",IF(L85&lt;=500,"Media",IF(L85&lt;=5000,"Alta","Muy Alta")))))</f>
        <v>Baja</v>
      </c>
      <c r="N85" s="294">
        <f>IF(M85="","",IF(M85="Muy Baja",0.2,IF(M85="Baja",0.4,IF(M85="Media",0.6,IF(M85="Alta",0.8,IF(M85="Muy Alta",1,))))))</f>
        <v>0.4</v>
      </c>
      <c r="O85" s="303" t="s">
        <v>137</v>
      </c>
      <c r="P85" s="304" t="str">
        <f>IF(NOT(ISERROR(MATCH(O85,'[16]Tabla Impacto'!$B$221:$B$223,0))),'[16]Tabla Impacto'!$F$223&amp;"Por favor no seleccionar los criterios de impacto(Afectación Económica o presupuestal y Pérdida Reputacional)",O85)</f>
        <v xml:space="preserve">     Afectación menor a 10 SMLMV .</v>
      </c>
      <c r="Q85" s="259" t="str">
        <f>IF(OR(P85='Tabla Impacto'!$C$11,P85='Tabla Impacto'!$D$11),"Leve",IF(OR(P85='Tabla Impacto'!$C$12,P85='Tabla Impacto'!$D$12),"Menor",IF(OR(P85='Tabla Impacto'!$C$13,P77='Tabla Impacto'!$D$13),"Moderado",IF(OR(P85='Tabla Impacto'!$C$14,P85:P85='Tabla Impacto'!$D$14),"Mayor",IF(OR(P85='Tabla Impacto'!$C$15,P85='Tabla Impacto'!$D$15),"Catastrófico","")))))</f>
        <v>Moderado</v>
      </c>
      <c r="R85" s="244">
        <f>IF(Q85="","",IF(Q85="Leve",0.2,IF(Q85="Menor",0.4,IF(Q85="Moderado",0.6,IF(Q85="Mayor",0.8,IF(Q85="Catastrófico",1,))))))</f>
        <v>0.6</v>
      </c>
      <c r="S85" s="193" t="str">
        <f>IF(OR(AND(M85="Muy Baja",Q85="Leve"),AND(M85="Muy Baja",Q85="Menor"),AND(M85="Baja",Q85="Leve")),"Bajo",IF(OR(AND(M85="Muy baja",Q85="Moderado"),AND(M85="Baja",Q85="Menor"),AND(M85="Baja",Q85="Moderado"),AND(M85="Media",Q85="Leve"),AND(M85="Media",Q85="Menor"),AND(M85="Media",Q85="Moderado"),AND(M85="Alta",Q85="Leve"),AND(M85="Alta",Q85="Menor")),"Moderado",IF(OR(AND(M85="Muy Baja",Q85="Mayor"),AND(M85="Baja",Q85="Mayor"),AND(M85="Media",Q85="Mayor"),AND(M85="Alta",Q85="Moderado"),AND(M85="Alta",Q85="Mayor"),AND(M85="Muy Alta",Q85="Leve"),AND(M85="Muy Alta",Q85="Menor"),AND(M85="Muy Alta",Q85="Moderado"),AND(M85="Muy Alta",Q85="Mayor")),"Alto",IF(OR(AND(M85="Muy Baja",Q85="Catastrófico"),AND(M85="Baja",Q85="Catastrófico"),AND(M85="Media",Q85="Catastrófico"),AND(M85="Alta",Q85="Catastrófico"),AND(M85="Muy Alta",Q85="Catastrófico")),"Extremo",""))))</f>
        <v>Moderado</v>
      </c>
      <c r="T85" s="150">
        <v>1</v>
      </c>
      <c r="U85" s="265" t="s">
        <v>504</v>
      </c>
      <c r="V85" s="208" t="str">
        <f t="shared" si="109"/>
        <v>Probabilidad</v>
      </c>
      <c r="W85" s="209" t="s">
        <v>12</v>
      </c>
      <c r="X85" s="209" t="s">
        <v>7</v>
      </c>
      <c r="Y85" s="210" t="str">
        <f>IF(AND(W85="Preventivo",X85="Automático"),"50%",IF(AND(W85="Preventivo",X85="Manual"),"40%",IF(AND(W85="Detectivo",X85="Automático"),"40%",IF(AND(W85="Detectivo",X85="Manual"),"30%",IF(AND(W85="Correctivo",X85="Automático"),"35%",IF(AND(W85="Correctivo",X85="Manual"),"25%",""))))))</f>
        <v>40%</v>
      </c>
      <c r="Z85" s="211" t="s">
        <v>17</v>
      </c>
      <c r="AA85" s="212" t="s">
        <v>20</v>
      </c>
      <c r="AB85" s="213" t="s">
        <v>114</v>
      </c>
      <c r="AC85" s="126" t="s">
        <v>505</v>
      </c>
      <c r="AD85" s="200">
        <f>IFERROR(IF(V85="Probabilidad",(N85-(+N85*Y85)),IF(V85="Impacto",N85,"")),"")</f>
        <v>0.24</v>
      </c>
      <c r="AE85" s="201" t="str">
        <f>IFERROR(IF(AD85="","",IF(AD85&lt;=0.2,"Muy Baja",IF(AD85&lt;=0.4,"Baja",IF(AD85&lt;=0.6,"Media",IF(AD85&lt;=0.8,"Alta","Muy Alta"))))),"")</f>
        <v>Baja</v>
      </c>
      <c r="AF85" s="174">
        <f>+AD85</f>
        <v>0.24</v>
      </c>
      <c r="AG85" s="176" t="str">
        <f>IFERROR(IF(AH85="","",IF(AH85&lt;=0.2,"Leve",IF(AH85&lt;=0.4,"Menor",IF(AH85&lt;=0.6,"Moderado",IF(AH85&lt;=0.8,"Mayor","Catastrófico"))))),"")</f>
        <v>Moderado</v>
      </c>
      <c r="AH85" s="174">
        <f>IFERROR(IF(V85="Impacto",(R85-(+R85*Y85)),IF(V85="Probabilidad",R85,"")),"")</f>
        <v>0.6</v>
      </c>
      <c r="AI85" s="177" t="str">
        <f>IFERROR(IF(OR(AND(AE85="Muy Baja",AG85="Leve"),AND(AE85="Muy Baja",AG85="Menor"),AND(AE85="Baja",AG85="Leve")),"Bajo",IF(OR(AND(AE85="Muy baja",AG85="Moderado"),AND(AE85="Baja",AG85="Menor"),AND(AE85="Baja",AG85="Moderado"),AND(AE85="Media",AG85="Leve"),AND(AE85="Media",AG85="Menor"),AND(AE85="Media",AG85="Moderado"),AND(AE85="Alta",AG85="Leve"),AND(AE85="Alta",AG85="Menor")),"Moderado",IF(OR(AND(AE85="Muy Baja",AG85="Mayor"),AND(AE85="Baja",AG85="Mayor"),AND(AE85="Media",AG85="Mayor"),AND(AE85="Alta",AG85="Moderado"),AND(AE85="Alta",AG85="Mayor"),AND(AE85="Muy Alta",AG85="Leve"),AND(AE85="Muy Alta",AG85="Menor"),AND(AE85="Muy Alta",AG85="Moderado"),AND(AE85="Muy Alta",AG85="Mayor")),"Alto",IF(OR(AND(AE85="Muy Baja",AG85="Catastrófico"),AND(AE85="Baja",AG85="Catastrófico"),AND(AE85="Media",AG85="Catastrófico"),AND(AE85="Alta",AG85="Catastrófico"),AND(AE85="Muy Alta",AG85="Catastrófico")),"Extremo","")))),"")</f>
        <v>Moderado</v>
      </c>
      <c r="AJ85" s="177" t="str">
        <f>$AI$85</f>
        <v>Moderado</v>
      </c>
      <c r="AK85" s="282" t="s">
        <v>30</v>
      </c>
      <c r="AL85" s="183"/>
      <c r="AM85" s="183"/>
      <c r="AN85" s="183"/>
      <c r="AO85" s="183"/>
      <c r="AP85" s="183"/>
      <c r="AQ85" s="183"/>
    </row>
    <row r="86" spans="2:43" ht="72" customHeight="1" x14ac:dyDescent="0.2">
      <c r="B86" s="156" t="s">
        <v>779</v>
      </c>
      <c r="C86" s="145" t="s">
        <v>497</v>
      </c>
      <c r="D86" s="548">
        <v>60</v>
      </c>
      <c r="E86" s="563" t="s">
        <v>500</v>
      </c>
      <c r="F86" s="565" t="s">
        <v>503</v>
      </c>
      <c r="G86" s="491" t="s">
        <v>638</v>
      </c>
      <c r="H86" s="478" t="s">
        <v>586</v>
      </c>
      <c r="I86" s="478" t="s">
        <v>588</v>
      </c>
      <c r="J86" s="489" t="s">
        <v>118</v>
      </c>
      <c r="K86" s="478" t="s">
        <v>655</v>
      </c>
      <c r="L86" s="490">
        <f>10*12</f>
        <v>120</v>
      </c>
      <c r="M86" s="455" t="str">
        <f>IF(L86&lt;=0,"",IF(L86&lt;=2,"Muy Baja",IF(L86&lt;=24,"Baja",IF(L86&lt;=500,"Media",IF(L86&lt;=5000,"Alta","Muy Alta")))))</f>
        <v>Media</v>
      </c>
      <c r="N86" s="469">
        <f>IF(M86="","",IF(M86="Muy Baja",0.2,IF(M86="Baja",0.4,IF(M86="Media",0.6,IF(M86="Alta",0.8,IF(M86="Muy Alta",1,))))))</f>
        <v>0.6</v>
      </c>
      <c r="O86" s="555" t="s">
        <v>145</v>
      </c>
      <c r="P86" s="469" t="str">
        <f>IF(NOT(ISERROR(MATCH(O86,'[16]Tabla Impacto'!$B$221:$B$223,0))),'[16]Tabla Impacto'!$F$223&amp;"Por favor no seleccionar los criterios de impacto(Afectación Económica o presupuestal y Pérdida Reputacional)",O86)</f>
        <v xml:space="preserve">     El riesgo afecta la imagen de la entidad con algunos usuarios de relevancia frente al logro de los objetivos</v>
      </c>
      <c r="Q86" s="455" t="str">
        <f>IF(OR(P86='Tabla Impacto'!$C$11,P86='Tabla Impacto'!$D$11),"Leve",IF(OR(P86='Tabla Impacto'!$C$12,P86='Tabla Impacto'!$D$12),"Menor",IF(OR(P86='Tabla Impacto'!$C$13,P86='Tabla Impacto'!$D$13),"Moderado",IF(OR(P86='Tabla Impacto'!$C$14,P86:P86='Tabla Impacto'!$D$14),"Mayor",IF(OR(P86='Tabla Impacto'!$C$15,P86='Tabla Impacto'!$D$15),"Catastrófico","")))))</f>
        <v>Moderado</v>
      </c>
      <c r="R86" s="469">
        <f>IF(Q86="","",IF(Q86="Leve",0.2,IF(Q86="Menor",0.4,IF(Q86="Moderado",0.6,IF(Q86="Mayor",0.8,IF(Q86="Catastrófico",1,))))))</f>
        <v>0.6</v>
      </c>
      <c r="S86" s="471" t="str">
        <f>IF(OR(AND(M86="Muy Baja",Q86="Leve"),AND(M86="Muy Baja",Q86="Menor"),AND(M86="Baja",Q86="Leve")),"Bajo",IF(OR(AND(M86="Muy baja",Q86="Moderado"),AND(M86="Baja",Q86="Menor"),AND(M86="Baja",Q86="Moderado"),AND(M86="Media",Q86="Leve"),AND(M86="Media",Q86="Menor"),AND(M86="Media",Q86="Moderado"),AND(M86="Alta",Q86="Leve"),AND(M86="Alta",Q86="Menor")),"Moderado",IF(OR(AND(M86="Muy Baja",Q86="Mayor"),AND(M86="Baja",Q86="Mayor"),AND(M86="Media",Q86="Mayor"),AND(M86="Alta",Q86="Moderado"),AND(M86="Alta",Q86="Mayor"),AND(M86="Muy Alta",Q86="Leve"),AND(M86="Muy Alta",Q86="Menor"),AND(M86="Muy Alta",Q86="Moderado"),AND(M86="Muy Alta",Q86="Mayor")),"Alto",IF(OR(AND(M86="Muy Baja",Q86="Catastrófico"),AND(M86="Baja",Q86="Catastrófico"),AND(M86="Media",Q86="Catastrófico"),AND(M86="Alta",Q86="Catastrófico"),AND(M86="Muy Alta",Q86="Catastrófico")),"Extremo",""))))</f>
        <v>Moderado</v>
      </c>
      <c r="T86" s="146">
        <v>1</v>
      </c>
      <c r="U86" s="172" t="s">
        <v>506</v>
      </c>
      <c r="V86" s="234" t="str">
        <f t="shared" si="109"/>
        <v>Probabilidad</v>
      </c>
      <c r="W86" s="209" t="s">
        <v>12</v>
      </c>
      <c r="X86" s="209" t="s">
        <v>7</v>
      </c>
      <c r="Y86" s="210" t="str">
        <f>IF(AND(W86="Preventivo",X86="Automático"),"50%",IF(AND(W86="Preventivo",X86="Manual"),"40%",IF(AND(W86="Detectivo",X86="Automático"),"40%",IF(AND(W86="Detectivo",X86="Manual"),"30%",IF(AND(W86="Correctivo",X86="Automático"),"35%",IF(AND(W86="Correctivo",X86="Manual"),"25%",""))))))</f>
        <v>40%</v>
      </c>
      <c r="Z86" s="211" t="s">
        <v>17</v>
      </c>
      <c r="AA86" s="212" t="s">
        <v>20</v>
      </c>
      <c r="AB86" s="213" t="s">
        <v>114</v>
      </c>
      <c r="AC86" s="126" t="s">
        <v>507</v>
      </c>
      <c r="AD86" s="200">
        <f>IFERROR(IF(V86="Probabilidad",(N86-(+N86*Y86)),IF(V86="Impacto",N86,"")),"")</f>
        <v>0.36</v>
      </c>
      <c r="AE86" s="201" t="str">
        <f>IFERROR(IF(AD86="","",IF(AD86&lt;=0.2,"Muy Baja",IF(AD86&lt;=0.4,"Baja",IF(AD86&lt;=0.6,"Media",IF(AD86&lt;=0.8,"Alta","Muy Alta"))))),"")</f>
        <v>Baja</v>
      </c>
      <c r="AF86" s="174">
        <f>+AD86</f>
        <v>0.36</v>
      </c>
      <c r="AG86" s="176" t="str">
        <f>IFERROR(IF(AH86="","",IF(AH86&lt;=0.2,"Leve",IF(AH86&lt;=0.4,"Menor",IF(AH86&lt;=0.6,"Moderado",IF(AH86&lt;=0.8,"Mayor","Catastrófico"))))),"")</f>
        <v>Moderado</v>
      </c>
      <c r="AH86" s="174">
        <f>IFERROR(IF(V86="Impacto",(R86-(+R86*Y86)),IF(V86="Probabilidad",R86,"")),"")</f>
        <v>0.6</v>
      </c>
      <c r="AI86" s="177" t="str">
        <f>IFERROR(IF(OR(AND(AE86="Muy Baja",AG86="Leve"),AND(AE86="Muy Baja",AG86="Menor"),AND(AE86="Baja",AG86="Leve")),"Bajo",IF(OR(AND(AE86="Muy baja",AG86="Moderado"),AND(AE86="Baja",AG86="Menor"),AND(AE86="Baja",AG86="Moderado"),AND(AE86="Media",AG86="Leve"),AND(AE86="Media",AG86="Menor"),AND(AE86="Media",AG86="Moderado"),AND(AE86="Alta",AG86="Leve"),AND(AE86="Alta",AG86="Menor")),"Moderado",IF(OR(AND(AE86="Muy Baja",AG86="Mayor"),AND(AE86="Baja",AG86="Mayor"),AND(AE86="Media",AG86="Mayor"),AND(AE86="Alta",AG86="Moderado"),AND(AE86="Alta",AG86="Mayor"),AND(AE86="Muy Alta",AG86="Leve"),AND(AE86="Muy Alta",AG86="Menor"),AND(AE86="Muy Alta",AG86="Moderado"),AND(AE86="Muy Alta",AG86="Mayor")),"Alto",IF(OR(AND(AE86="Muy Baja",AG86="Catastrófico"),AND(AE86="Baja",AG86="Catastrófico"),AND(AE86="Media",AG86="Catastrófico"),AND(AE86="Alta",AG86="Catastrófico"),AND(AE86="Muy Alta",AG86="Catastrófico")),"Extremo","")))),"")</f>
        <v>Moderado</v>
      </c>
      <c r="AJ86" s="460" t="str">
        <f t="shared" ref="AJ86" si="160">$AI$87</f>
        <v>Moderado</v>
      </c>
      <c r="AK86" s="453" t="s">
        <v>30</v>
      </c>
      <c r="AL86" s="183"/>
      <c r="AM86" s="183"/>
      <c r="AN86" s="183"/>
      <c r="AO86" s="183"/>
      <c r="AP86" s="183"/>
      <c r="AQ86" s="183"/>
    </row>
    <row r="87" spans="2:43" ht="137.25" customHeight="1" x14ac:dyDescent="0.2">
      <c r="B87" s="156" t="s">
        <v>779</v>
      </c>
      <c r="C87" s="145" t="s">
        <v>497</v>
      </c>
      <c r="D87" s="605"/>
      <c r="E87" s="583"/>
      <c r="F87" s="565"/>
      <c r="G87" s="492"/>
      <c r="H87" s="479"/>
      <c r="I87" s="479"/>
      <c r="J87" s="489"/>
      <c r="K87" s="479"/>
      <c r="L87" s="490"/>
      <c r="M87" s="455"/>
      <c r="N87" s="469"/>
      <c r="O87" s="555"/>
      <c r="P87" s="469"/>
      <c r="Q87" s="455"/>
      <c r="R87" s="469"/>
      <c r="S87" s="471"/>
      <c r="T87" s="146">
        <v>2</v>
      </c>
      <c r="U87" s="172" t="s">
        <v>508</v>
      </c>
      <c r="V87" s="234" t="str">
        <f t="shared" si="109"/>
        <v>Probabilidad</v>
      </c>
      <c r="W87" s="209" t="s">
        <v>12</v>
      </c>
      <c r="X87" s="209" t="s">
        <v>7</v>
      </c>
      <c r="Y87" s="210" t="str">
        <f t="shared" ref="Y87" si="161">IF(AND(W87="Preventivo",X87="Automático"),"50%",IF(AND(W87="Preventivo",X87="Manual"),"40%",IF(AND(W87="Detectivo",X87="Automático"),"40%",IF(AND(W87="Detectivo",X87="Manual"),"30%",IF(AND(W87="Correctivo",X87="Automático"),"35%",IF(AND(W87="Correctivo",X87="Manual"),"25%",""))))))</f>
        <v>40%</v>
      </c>
      <c r="Z87" s="211" t="s">
        <v>17</v>
      </c>
      <c r="AA87" s="212" t="s">
        <v>20</v>
      </c>
      <c r="AB87" s="213" t="s">
        <v>114</v>
      </c>
      <c r="AC87" s="126" t="s">
        <v>509</v>
      </c>
      <c r="AD87" s="200">
        <f>IFERROR(IF(AND(V86="Probabilidad",V87="Probabilidad"),(AF86-(+AF86*Y87)),IF(V87="Probabilidad",(N86-(+N86*Y87)),IF(V87="Impacto",AF86,""))),"")</f>
        <v>0.216</v>
      </c>
      <c r="AE87" s="201" t="str">
        <f t="shared" ref="AE87" si="162">IFERROR(IF(AD87="","",IF(AD87&lt;=0.2,"Muy Baja",IF(AD87&lt;=0.4,"Baja",IF(AD87&lt;=0.6,"Media",IF(AD87&lt;=0.8,"Alta","Muy Alta"))))),"")</f>
        <v>Baja</v>
      </c>
      <c r="AF87" s="174">
        <f t="shared" ref="AF87" si="163">+AD87</f>
        <v>0.216</v>
      </c>
      <c r="AG87" s="176" t="str">
        <f t="shared" ref="AG87" si="164">IFERROR(IF(AH87="","",IF(AH87&lt;=0.2,"Leve",IF(AH87&lt;=0.4,"Menor",IF(AH87&lt;=0.6,"Moderado",IF(AH87&lt;=0.8,"Mayor","Catastrófico"))))),"")</f>
        <v>Moderado</v>
      </c>
      <c r="AH87" s="216">
        <f>IFERROR(IF(AND(V86="Impacto",V87="Impacto"),(AH86-(+AH86*Y87)),IF(V87="Impacto",(#REF!-(+#REF!*Y87)),IF(V87="Probabilidad",AH85,""))),"")</f>
        <v>0.6</v>
      </c>
      <c r="AI87" s="177" t="str">
        <f t="shared" ref="AI87" si="165">IFERROR(IF(OR(AND(AE87="Muy Baja",AG87="Leve"),AND(AE87="Muy Baja",AG87="Menor"),AND(AE87="Baja",AG87="Leve")),"Bajo",IF(OR(AND(AE87="Muy baja",AG87="Moderado"),AND(AE87="Baja",AG87="Menor"),AND(AE87="Baja",AG87="Moderado"),AND(AE87="Media",AG87="Leve"),AND(AE87="Media",AG87="Menor"),AND(AE87="Media",AG87="Moderado"),AND(AE87="Alta",AG87="Leve"),AND(AE87="Alta",AG87="Menor")),"Moderado",IF(OR(AND(AE87="Muy Baja",AG87="Mayor"),AND(AE87="Baja",AG87="Mayor"),AND(AE87="Media",AG87="Mayor"),AND(AE87="Alta",AG87="Moderado"),AND(AE87="Alta",AG87="Mayor"),AND(AE87="Muy Alta",AG87="Leve"),AND(AE87="Muy Alta",AG87="Menor"),AND(AE87="Muy Alta",AG87="Moderado"),AND(AE87="Muy Alta",AG87="Mayor")),"Alto",IF(OR(AND(AE87="Muy Baja",AG87="Catastrófico"),AND(AE87="Baja",AG87="Catastrófico"),AND(AE87="Media",AG87="Catastrófico"),AND(AE87="Alta",AG87="Catastrófico"),AND(AE87="Muy Alta",AG87="Catastrófico")),"Extremo","")))),"")</f>
        <v>Moderado</v>
      </c>
      <c r="AJ87" s="461"/>
      <c r="AK87" s="456"/>
      <c r="AL87" s="183"/>
      <c r="AM87" s="183"/>
      <c r="AN87" s="183"/>
      <c r="AO87" s="183"/>
      <c r="AP87" s="183"/>
      <c r="AQ87" s="183"/>
    </row>
    <row r="88" spans="2:43" ht="150" customHeight="1" x14ac:dyDescent="0.2">
      <c r="B88" s="145" t="s">
        <v>512</v>
      </c>
      <c r="C88" s="148" t="s">
        <v>513</v>
      </c>
      <c r="D88" s="376">
        <v>61</v>
      </c>
      <c r="E88" s="148" t="s">
        <v>514</v>
      </c>
      <c r="F88" s="242" t="s">
        <v>515</v>
      </c>
      <c r="G88" s="149" t="s">
        <v>639</v>
      </c>
      <c r="H88" s="150" t="s">
        <v>586</v>
      </c>
      <c r="I88" s="150" t="s">
        <v>588</v>
      </c>
      <c r="J88" s="242" t="s">
        <v>118</v>
      </c>
      <c r="K88" s="150" t="s">
        <v>655</v>
      </c>
      <c r="L88" s="243">
        <f>11000*12</f>
        <v>132000</v>
      </c>
      <c r="M88" s="259" t="str">
        <f>IF(L88&lt;=0,"",IF(L88&lt;=2,"Muy Baja",IF(L88&lt;=24,"Baja",IF(L88&lt;=500,"Media",IF(L88&lt;=5000,"Alta","Muy Alta")))))</f>
        <v>Muy Alta</v>
      </c>
      <c r="N88" s="203">
        <f>IF(M88="","",IF(M88="Muy Baja",0.2,IF(M88="Baja",0.4,IF(M88="Media",0.6,IF(M88="Alta",0.8,IF(M88="Muy Alta",1,))))))</f>
        <v>1</v>
      </c>
      <c r="O88" s="204" t="s">
        <v>146</v>
      </c>
      <c r="P88" s="203" t="str">
        <f>IF(NOT(ISERROR(MATCH(O88,'[17]Tabla Impacto'!$B$221:$B$223,0))),'[17]Tabla Impacto'!$F$223&amp;"Por favor no seleccionar los criterios de impacto(Afectación Económica o presupuestal y Pérdida Reputacional)",O88)</f>
        <v xml:space="preserve">     El riesgo afecta la imagen de de la entidad con efecto publicitario sostenido a nivel de sector administrativo, nivel departamental o municipal</v>
      </c>
      <c r="Q88" s="188" t="str">
        <f>IF(OR(P88='Tabla Impacto'!$C$11,P88='Tabla Impacto'!$D$11),"Leve",IF(OR(P88='Tabla Impacto'!$C$12,P88='Tabla Impacto'!$D$12),"Menor",IF(OR(P88='Tabla Impacto'!$C$13,P88='Tabla Impacto'!$D$13),"Moderado",IF(OR(P88='Tabla Impacto'!$C$14,P88:P88='Tabla Impacto'!$D$14),"Mayor",IF(OR(P88='Tabla Impacto'!$C$15,P88='Tabla Impacto'!$D$15),"Catastrófico","")))))</f>
        <v>Mayor</v>
      </c>
      <c r="R88" s="203">
        <f>IF(Q88="","",IF(Q88="Leve",0.2,IF(Q88="Menor",0.4,IF(Q88="Moderado",0.6,IF(Q88="Mayor",0.8,IF(Q88="Catastrófico",1,))))))</f>
        <v>0.8</v>
      </c>
      <c r="S88" s="205" t="str">
        <f>IF(OR(AND(M88="Muy Baja",Q88="Leve"),AND(M88="Muy Baja",Q88="Menor"),AND(M88="Baja",Q88="Leve")),"Bajo",IF(OR(AND(M88="Muy baja",Q88="Moderado"),AND(M88="Baja",Q88="Menor"),AND(M88="Baja",Q88="Moderado"),AND(M88="Media",Q88="Leve"),AND(M88="Media",Q88="Menor"),AND(M88="Media",Q88="Moderado"),AND(M88="Alta",Q88="Leve"),AND(M88="Alta",Q88="Menor")),"Moderado",IF(OR(AND(M88="Muy Baja",Q88="Mayor"),AND(M88="Baja",Q88="Mayor"),AND(M88="Media",Q88="Mayor"),AND(M88="Alta",Q88="Moderado"),AND(M88="Alta",Q88="Mayor"),AND(M88="Muy Alta",Q88="Leve"),AND(M88="Muy Alta",Q88="Menor"),AND(M88="Muy Alta",Q88="Moderado"),AND(M88="Muy Alta",Q88="Mayor")),"Alto",IF(OR(AND(M88="Muy Baja",Q88="Catastrófico"),AND(M88="Baja",Q88="Catastrófico"),AND(M88="Media",Q88="Catastrófico"),AND(M88="Alta",Q88="Catastrófico"),AND(M88="Muy Alta",Q88="Catastrófico")),"Extremo",""))))</f>
        <v>Alto</v>
      </c>
      <c r="T88" s="146">
        <v>1</v>
      </c>
      <c r="U88" s="172" t="s">
        <v>516</v>
      </c>
      <c r="V88" s="232" t="str">
        <f t="shared" si="109"/>
        <v>Probabilidad</v>
      </c>
      <c r="W88" s="209" t="s">
        <v>12</v>
      </c>
      <c r="X88" s="209" t="s">
        <v>7</v>
      </c>
      <c r="Y88" s="210" t="str">
        <f>IF(AND(W88="Preventivo",X88="Automático"),"50%",IF(AND(W88="Preventivo",X88="Manual"),"40%",IF(AND(W88="Detectivo",X88="Automático"),"40%",IF(AND(W88="Detectivo",X88="Manual"),"30%",IF(AND(W88="Correctivo",X88="Automático"),"35%",IF(AND(W88="Correctivo",X88="Manual"),"25%",""))))))</f>
        <v>40%</v>
      </c>
      <c r="Z88" s="211" t="s">
        <v>18</v>
      </c>
      <c r="AA88" s="212" t="s">
        <v>20</v>
      </c>
      <c r="AB88" s="213" t="s">
        <v>114</v>
      </c>
      <c r="AC88" s="126" t="s">
        <v>517</v>
      </c>
      <c r="AD88" s="200">
        <f>IFERROR(IF(V88="Probabilidad",(N88-(+N88*Y88)),IF(V88="Impacto",N88,"")),"")</f>
        <v>0.6</v>
      </c>
      <c r="AE88" s="206" t="str">
        <f>IFERROR(IF(AD88="","",IF(AD88&lt;=0.2,"Muy Baja",IF(AD88&lt;=0.4,"Baja",IF(AD88&lt;=0.6,"Media",IF(AD88&lt;=0.8,"Alta","Muy Alta"))))),"")</f>
        <v>Media</v>
      </c>
      <c r="AF88" s="196">
        <f>+AD88</f>
        <v>0.6</v>
      </c>
      <c r="AG88" s="207" t="str">
        <f>IFERROR(IF(AH88="","",IF(AH88&lt;=0.2,"Leve",IF(AH88&lt;=0.4,"Menor",IF(AH88&lt;=0.6,"Moderado",IF(AH88&lt;=0.8,"Mayor","Catastrófico"))))),"")</f>
        <v>Mayor</v>
      </c>
      <c r="AH88" s="196">
        <f>IFERROR(IF(V88="Impacto",(R88-(+R88*Y88)),IF(V88="Probabilidad",R88,"")),"")</f>
        <v>0.8</v>
      </c>
      <c r="AI88" s="202" t="str">
        <f>IFERROR(IF(OR(AND(AE88="Muy Baja",AG88="Leve"),AND(AE88="Muy Baja",AG88="Menor"),AND(AE88="Baja",AG88="Leve")),"Bajo",IF(OR(AND(AE88="Muy baja",AG88="Moderado"),AND(AE88="Baja",AG88="Menor"),AND(AE88="Baja",AG88="Moderado"),AND(AE88="Media",AG88="Leve"),AND(AE88="Media",AG88="Menor"),AND(AE88="Media",AG88="Moderado"),AND(AE88="Alta",AG88="Leve"),AND(AE88="Alta",AG88="Menor")),"Moderado",IF(OR(AND(AE88="Muy Baja",AG88="Mayor"),AND(AE88="Baja",AG88="Mayor"),AND(AE88="Media",AG88="Mayor"),AND(AE88="Alta",AG88="Moderado"),AND(AE88="Alta",AG88="Mayor"),AND(AE88="Muy Alta",AG88="Leve"),AND(AE88="Muy Alta",AG88="Menor"),AND(AE88="Muy Alta",AG88="Moderado"),AND(AE88="Muy Alta",AG88="Mayor")),"Alto",IF(OR(AND(AE88="Muy Baja",AG88="Catastrófico"),AND(AE88="Baja",AG88="Catastrófico"),AND(AE88="Media",AG88="Catastrófico"),AND(AE88="Alta",AG88="Catastrófico"),AND(AE88="Muy Alta",AG88="Catastrófico")),"Extremo","")))),"")</f>
        <v>Alto</v>
      </c>
      <c r="AJ88" s="202" t="str">
        <f>$AI$88</f>
        <v>Alto</v>
      </c>
      <c r="AK88" s="195" t="s">
        <v>129</v>
      </c>
      <c r="AL88" s="145" t="s">
        <v>518</v>
      </c>
      <c r="AM88" s="145" t="s">
        <v>519</v>
      </c>
      <c r="AN88" s="274" t="s">
        <v>658</v>
      </c>
      <c r="AO88" s="305" t="s">
        <v>424</v>
      </c>
      <c r="AP88" s="145" t="s">
        <v>520</v>
      </c>
      <c r="AQ88" s="179" t="s">
        <v>38</v>
      </c>
    </row>
    <row r="89" spans="2:43" ht="101.25" customHeight="1" x14ac:dyDescent="0.2">
      <c r="B89" s="286" t="s">
        <v>523</v>
      </c>
      <c r="C89" s="146" t="s">
        <v>523</v>
      </c>
      <c r="D89" s="376">
        <v>62</v>
      </c>
      <c r="E89" s="137" t="s">
        <v>521</v>
      </c>
      <c r="F89" s="148" t="s">
        <v>524</v>
      </c>
      <c r="G89" s="149" t="s">
        <v>640</v>
      </c>
      <c r="H89" s="150" t="s">
        <v>586</v>
      </c>
      <c r="I89" s="150" t="s">
        <v>588</v>
      </c>
      <c r="J89" s="148" t="s">
        <v>118</v>
      </c>
      <c r="K89" s="150" t="s">
        <v>655</v>
      </c>
      <c r="L89" s="179">
        <v>48</v>
      </c>
      <c r="M89" s="188" t="str">
        <f>IF(L89&lt;=0,"",IF(L89&lt;=2,"Muy Baja",IF(L89&lt;=24,"Baja",IF(L89&lt;=500,"Media",IF(L89&lt;=5000,"Alta","Muy Alta")))))</f>
        <v>Media</v>
      </c>
      <c r="N89" s="203">
        <f>IF(M89="","",IF(M89="Muy Baja",0.2,IF(M89="Baja",0.4,IF(M89="Media",0.6,IF(M89="Alta",0.8,IF(M89="Muy Alta",1,))))))</f>
        <v>0.6</v>
      </c>
      <c r="O89" s="204" t="s">
        <v>145</v>
      </c>
      <c r="P89" s="203" t="str">
        <f>IF(NOT(ISERROR(MATCH(O89,'[18]Tabla Impacto'!$B$221:$B$223,0))),'[18]Tabla Impacto'!$F$223&amp;"Por favor no seleccionar los criterios de impacto(Afectación Económica o presupuestal y Pérdida Reputacional)",O89)</f>
        <v xml:space="preserve">     El riesgo afecta la imagen de la entidad con algunos usuarios de relevancia frente al logro de los objetivos</v>
      </c>
      <c r="Q89" s="188" t="str">
        <f>IF(OR(P89='Tabla Impacto'!$C$11,P89='Tabla Impacto'!$D$11),"Leve",IF(OR(P89='Tabla Impacto'!$C$12,P89='Tabla Impacto'!$D$12),"Menor",IF(OR(P89='Tabla Impacto'!$C$13,P89='Tabla Impacto'!$D$13),"Moderado",IF(OR(P89='Tabla Impacto'!$C$14,P89:P89='Tabla Impacto'!$D$14),"Mayor",IF(OR(P89='Tabla Impacto'!$C$15,P89='Tabla Impacto'!$D$15),"Catastrófico","")))))</f>
        <v>Moderado</v>
      </c>
      <c r="R89" s="203">
        <f>IF(Q89="","",IF(Q89="Leve",0.2,IF(Q89="Menor",0.4,IF(Q89="Moderado",0.6,IF(Q89="Mayor",0.8,IF(Q89="Catastrófico",1,))))))</f>
        <v>0.6</v>
      </c>
      <c r="S89" s="205" t="str">
        <f>IF(OR(AND(M89="Muy Baja",Q89="Leve"),AND(M89="Muy Baja",Q89="Menor"),AND(M89="Baja",Q89="Leve")),"Bajo",IF(OR(AND(M89="Muy baja",Q89="Moderado"),AND(M89="Baja",Q89="Menor"),AND(M89="Baja",Q89="Moderado"),AND(M89="Media",Q89="Leve"),AND(M89="Media",Q89="Menor"),AND(M89="Media",Q89="Moderado"),AND(M89="Alta",Q89="Leve"),AND(M89="Alta",Q89="Menor")),"Moderado",IF(OR(AND(M89="Muy Baja",Q89="Mayor"),AND(M89="Baja",Q89="Mayor"),AND(M89="Media",Q89="Mayor"),AND(M89="Alta",Q89="Moderado"),AND(M89="Alta",Q89="Mayor"),AND(M89="Muy Alta",Q89="Leve"),AND(M89="Muy Alta",Q89="Menor"),AND(M89="Muy Alta",Q89="Moderado"),AND(M89="Muy Alta",Q89="Mayor")),"Alto",IF(OR(AND(M89="Muy Baja",Q89="Catastrófico"),AND(M89="Baja",Q89="Catastrófico"),AND(M89="Media",Q89="Catastrófico"),AND(M89="Alta",Q89="Catastrófico"),AND(M89="Muy Alta",Q89="Catastrófico")),"Extremo",""))))</f>
        <v>Moderado</v>
      </c>
      <c r="T89" s="146">
        <v>1</v>
      </c>
      <c r="U89" s="172" t="s">
        <v>526</v>
      </c>
      <c r="V89" s="232" t="str">
        <f t="shared" si="109"/>
        <v>Probabilidad</v>
      </c>
      <c r="W89" s="195" t="s">
        <v>12</v>
      </c>
      <c r="X89" s="195" t="s">
        <v>7</v>
      </c>
      <c r="Y89" s="196" t="str">
        <f>IF(AND(W89="Preventivo",X89="Automático"),"50%",IF(AND(W89="Preventivo",X89="Manual"),"40%",IF(AND(W89="Detectivo",X89="Automático"),"40%",IF(AND(W89="Detectivo",X89="Manual"),"30%",IF(AND(W89="Correctivo",X89="Automático"),"35%",IF(AND(W89="Correctivo",X89="Manual"),"25%",""))))))</f>
        <v>40%</v>
      </c>
      <c r="Z89" s="197" t="s">
        <v>17</v>
      </c>
      <c r="AA89" s="198" t="s">
        <v>20</v>
      </c>
      <c r="AB89" s="199" t="s">
        <v>114</v>
      </c>
      <c r="AC89" s="126" t="s">
        <v>527</v>
      </c>
      <c r="AD89" s="200">
        <f>IFERROR(IF(V89="Probabilidad",(N89-(+N89*Y89)),IF(V89="Impacto",N89,"")),"")</f>
        <v>0.36</v>
      </c>
      <c r="AE89" s="206" t="str">
        <f>IFERROR(IF(AD89="","",IF(AD89&lt;=0.2,"Muy Baja",IF(AD89&lt;=0.4,"Baja",IF(AD89&lt;=0.6,"Media",IF(AD89&lt;=0.8,"Alta","Muy Alta"))))),"")</f>
        <v>Baja</v>
      </c>
      <c r="AF89" s="196">
        <f>+AD89</f>
        <v>0.36</v>
      </c>
      <c r="AG89" s="207" t="str">
        <f>IFERROR(IF(AH89="","",IF(AH89&lt;=0.2,"Leve",IF(AH89&lt;=0.4,"Menor",IF(AH89&lt;=0.6,"Moderado",IF(AH89&lt;=0.8,"Mayor","Catastrófico"))))),"")</f>
        <v>Moderado</v>
      </c>
      <c r="AH89" s="196">
        <f>IFERROR(IF(V89="Impacto",(R89-(+R89*Y89)),IF(V89="Probabilidad",R89,"")),"")</f>
        <v>0.6</v>
      </c>
      <c r="AI89" s="202" t="str">
        <f>IFERROR(IF(OR(AND(AE89="Muy Baja",AG89="Leve"),AND(AE89="Muy Baja",AG89="Menor"),AND(AE89="Baja",AG89="Leve")),"Bajo",IF(OR(AND(AE89="Muy baja",AG89="Moderado"),AND(AE89="Baja",AG89="Menor"),AND(AE89="Baja",AG89="Moderado"),AND(AE89="Media",AG89="Leve"),AND(AE89="Media",AG89="Menor"),AND(AE89="Media",AG89="Moderado"),AND(AE89="Alta",AG89="Leve"),AND(AE89="Alta",AG89="Menor")),"Moderado",IF(OR(AND(AE89="Muy Baja",AG89="Mayor"),AND(AE89="Baja",AG89="Mayor"),AND(AE89="Media",AG89="Mayor"),AND(AE89="Alta",AG89="Moderado"),AND(AE89="Alta",AG89="Mayor"),AND(AE89="Muy Alta",AG89="Leve"),AND(AE89="Muy Alta",AG89="Menor"),AND(AE89="Muy Alta",AG89="Moderado"),AND(AE89="Muy Alta",AG89="Mayor")),"Alto",IF(OR(AND(AE89="Muy Baja",AG89="Catastrófico"),AND(AE89="Baja",AG89="Catastrófico"),AND(AE89="Media",AG89="Catastrófico"),AND(AE89="Alta",AG89="Catastrófico"),AND(AE89="Muy Alta",AG89="Catastrófico")),"Extremo","")))),"")</f>
        <v>Moderado</v>
      </c>
      <c r="AJ89" s="202" t="str">
        <f>$AI$89</f>
        <v>Moderado</v>
      </c>
      <c r="AK89" s="195" t="s">
        <v>30</v>
      </c>
      <c r="AL89" s="144"/>
      <c r="AM89" s="144"/>
      <c r="AN89" s="306"/>
      <c r="AO89" s="307"/>
      <c r="AP89" s="144"/>
      <c r="AQ89" s="278"/>
    </row>
    <row r="90" spans="2:43" ht="63.75" customHeight="1" x14ac:dyDescent="0.2">
      <c r="B90" s="286" t="s">
        <v>523</v>
      </c>
      <c r="C90" s="146" t="s">
        <v>523</v>
      </c>
      <c r="D90" s="376">
        <v>63</v>
      </c>
      <c r="E90" s="137" t="s">
        <v>522</v>
      </c>
      <c r="F90" s="148" t="s">
        <v>525</v>
      </c>
      <c r="G90" s="149" t="s">
        <v>641</v>
      </c>
      <c r="H90" s="150" t="s">
        <v>586</v>
      </c>
      <c r="I90" s="150" t="s">
        <v>588</v>
      </c>
      <c r="J90" s="148" t="s">
        <v>118</v>
      </c>
      <c r="K90" s="150" t="s">
        <v>655</v>
      </c>
      <c r="L90" s="179">
        <v>52</v>
      </c>
      <c r="M90" s="188" t="str">
        <f>IF(L90&lt;=0,"",IF(L90&lt;=2,"Muy Baja",IF(L90&lt;=24,"Baja",IF(L90&lt;=500,"Media",IF(L90&lt;=5000,"Alta","Muy Alta")))))</f>
        <v>Media</v>
      </c>
      <c r="N90" s="203">
        <f>IF(M90="","",IF(M90="Muy Baja",0.2,IF(M90="Baja",0.4,IF(M90="Media",0.6,IF(M90="Alta",0.8,IF(M90="Muy Alta",1,))))))</f>
        <v>0.6</v>
      </c>
      <c r="O90" s="204" t="s">
        <v>145</v>
      </c>
      <c r="P90" s="203" t="str">
        <f>IF(NOT(ISERROR(MATCH(O90,'[18]Tabla Impacto'!$B$221:$B$223,0))),'[18]Tabla Impacto'!$F$223&amp;"Por favor no seleccionar los criterios de impacto(Afectación Económica o presupuestal y Pérdida Reputacional)",O90)</f>
        <v xml:space="preserve">     El riesgo afecta la imagen de la entidad con algunos usuarios de relevancia frente al logro de los objetivos</v>
      </c>
      <c r="Q90" s="188" t="str">
        <f>IF(OR(P90='Tabla Impacto'!$C$11,P90='Tabla Impacto'!$D$11),"Leve",IF(OR(P90='Tabla Impacto'!$C$12,P90='Tabla Impacto'!$D$12),"Menor",IF(OR(P90='Tabla Impacto'!$C$13,P90='Tabla Impacto'!$D$13),"Moderado",IF(OR([19]P166!$C$14,P90:P90='Tabla Impacto'!$D$14),"Mayor",IF(OR(P90='Tabla Impacto'!$C$15,P90='Tabla Impacto'!$D$15),"Catastrófico","")))))</f>
        <v>Moderado</v>
      </c>
      <c r="R90" s="203">
        <f>IF(Q90="","",IF(Q90="Leve",0.2,IF(Q90="Menor",0.4,IF(Q90="Moderado",0.6,IF(Q90="Mayor",0.8,IF(Q90="Catastrófico",1,))))))</f>
        <v>0.6</v>
      </c>
      <c r="S90" s="205" t="str">
        <f>IF(OR(AND(M90="Muy Baja",Q90="Leve"),AND(M90="Muy Baja",Q90="Menor"),AND(M90="Baja",Q90="Leve")),"Bajo",IF(OR(AND(M90="Muy baja",Q90="Moderado"),AND(M90="Baja",Q90="Menor"),AND(M90="Baja",Q90="Moderado"),AND(M90="Media",Q90="Leve"),AND(M90="Media",Q90="Menor"),AND(M90="Media",Q90="Moderado"),AND(M90="Alta",Q90="Leve"),AND(M90="Alta",Q90="Menor")),"Moderado",IF(OR(AND(M90="Muy Baja",Q90="Mayor"),AND(M90="Baja",Q90="Mayor"),AND(M90="Media",Q90="Mayor"),AND(M90="Alta",Q90="Moderado"),AND(M90="Alta",Q90="Mayor"),AND(M90="Muy Alta",Q90="Leve"),AND(M90="Muy Alta",Q90="Menor"),AND(M90="Muy Alta",Q90="Moderado"),AND(M90="Muy Alta",Q90="Mayor")),"Alto",IF(OR(AND(M90="Muy Baja",Q90="Catastrófico"),AND(M90="Baja",Q90="Catastrófico"),AND(M90="Media",Q90="Catastrófico"),AND(M90="Alta",Q90="Catastrófico"),AND(M90="Muy Alta",Q90="Catastrófico")),"Extremo",""))))</f>
        <v>Moderado</v>
      </c>
      <c r="T90" s="146">
        <v>1</v>
      </c>
      <c r="U90" s="172" t="s">
        <v>528</v>
      </c>
      <c r="V90" s="234" t="str">
        <f t="shared" si="109"/>
        <v>Probabilidad</v>
      </c>
      <c r="W90" s="209" t="s">
        <v>12</v>
      </c>
      <c r="X90" s="209" t="s">
        <v>7</v>
      </c>
      <c r="Y90" s="210" t="str">
        <f>IF(AND(W90="Preventivo",X90="Automático"),"50%",IF(AND(W90="Preventivo",X90="Manual"),"40%",IF(AND(W90="Detectivo",X90="Automático"),"40%",IF(AND(W90="Detectivo",X90="Manual"),"30%",IF(AND(W90="Correctivo",X90="Automático"),"35%",IF(AND(W90="Correctivo",X90="Manual"),"25%",""))))))</f>
        <v>40%</v>
      </c>
      <c r="Z90" s="211" t="s">
        <v>17</v>
      </c>
      <c r="AA90" s="212" t="s">
        <v>20</v>
      </c>
      <c r="AB90" s="213" t="s">
        <v>114</v>
      </c>
      <c r="AC90" s="126" t="s">
        <v>529</v>
      </c>
      <c r="AD90" s="200">
        <f>IFERROR(IF(V90="Probabilidad",(N90-(+N90*Y90)),IF(V90="Impacto",N90,"")),"")</f>
        <v>0.36</v>
      </c>
      <c r="AE90" s="201" t="str">
        <f>IFERROR(IF(AD90="","",IF(AD90&lt;=0.2,"Muy Baja",IF(AD90&lt;=0.4,"Baja",IF(AD90&lt;=0.6,"Media",IF(AD90&lt;=0.8,"Alta","Muy Alta"))))),"")</f>
        <v>Baja</v>
      </c>
      <c r="AF90" s="174">
        <f>+AD90</f>
        <v>0.36</v>
      </c>
      <c r="AG90" s="176" t="str">
        <f>IFERROR(IF(AH90="","",IF(AH90&lt;=0.2,"Leve",IF(AH90&lt;=0.4,"Menor",IF(AH90&lt;=0.6,"Moderado",IF(AH90&lt;=0.8,"Mayor","Catastrófico"))))),"")</f>
        <v>Moderado</v>
      </c>
      <c r="AH90" s="174">
        <f>IFERROR(IF(V90="Impacto",(R90-(+R90*Y90)),IF(V90="Probabilidad",R90,"")),"")</f>
        <v>0.6</v>
      </c>
      <c r="AI90" s="177" t="str">
        <f>IFERROR(IF(OR(AND(AE90="Muy Baja",AG90="Leve"),AND(AE90="Muy Baja",AG90="Menor"),AND(AE90="Baja",AG90="Leve")),"Bajo",IF(OR(AND(AE90="Muy baja",AG90="Moderado"),AND(AE90="Baja",AG90="Menor"),AND(AE90="Baja",AG90="Moderado"),AND(AE90="Media",AG90="Leve"),AND(AE90="Media",AG90="Menor"),AND(AE90="Media",AG90="Moderado"),AND(AE90="Alta",AG90="Leve"),AND(AE90="Alta",AG90="Menor")),"Moderado",IF(OR(AND(AE90="Muy Baja",AG90="Mayor"),AND(AE90="Baja",AG90="Mayor"),AND(AE90="Media",AG90="Mayor"),AND(AE90="Alta",AG90="Moderado"),AND(AE90="Alta",AG90="Mayor"),AND(AE90="Muy Alta",AG90="Leve"),AND(AE90="Muy Alta",AG90="Menor"),AND(AE90="Muy Alta",AG90="Moderado"),AND(AE90="Muy Alta",AG90="Mayor")),"Alto",IF(OR(AND(AE90="Muy Baja",AG90="Catastrófico"),AND(AE90="Baja",AG90="Catastrófico"),AND(AE90="Media",AG90="Catastrófico"),AND(AE90="Alta",AG90="Catastrófico"),AND(AE90="Muy Alta",AG90="Catastrófico")),"Extremo","")))),"")</f>
        <v>Moderado</v>
      </c>
      <c r="AJ90" s="177" t="str">
        <f>$AI$90</f>
        <v>Moderado</v>
      </c>
      <c r="AK90" s="154" t="s">
        <v>30</v>
      </c>
      <c r="AL90" s="151"/>
      <c r="AM90" s="151"/>
      <c r="AN90" s="290"/>
      <c r="AO90" s="290"/>
      <c r="AP90" s="151"/>
      <c r="AQ90" s="225"/>
    </row>
    <row r="91" spans="2:43" ht="83.25" customHeight="1" x14ac:dyDescent="0.2">
      <c r="B91" s="286" t="s">
        <v>535</v>
      </c>
      <c r="C91" s="148" t="s">
        <v>534</v>
      </c>
      <c r="D91" s="376">
        <v>64</v>
      </c>
      <c r="E91" s="137" t="s">
        <v>521</v>
      </c>
      <c r="F91" s="148" t="s">
        <v>524</v>
      </c>
      <c r="G91" s="145" t="s">
        <v>642</v>
      </c>
      <c r="H91" s="146" t="s">
        <v>586</v>
      </c>
      <c r="I91" s="146" t="s">
        <v>588</v>
      </c>
      <c r="J91" s="148" t="s">
        <v>118</v>
      </c>
      <c r="K91" s="146" t="s">
        <v>655</v>
      </c>
      <c r="L91" s="225">
        <v>452</v>
      </c>
      <c r="M91" s="217" t="str">
        <f>IF(L91&lt;=0,"",IF(L91&lt;=2,"Muy Baja",IF(L91&lt;=24,"Baja",IF(L91&lt;=500,"Media",IF(L91&lt;=5000,"Alta","Muy Alta")))))</f>
        <v>Media</v>
      </c>
      <c r="N91" s="218">
        <f>IF(M91="","",IF(M91="Muy Baja",0.2,IF(M91="Baja",0.4,IF(M91="Media",0.6,IF(M91="Alta",0.8,IF(M91="Muy Alta",1,))))))</f>
        <v>0.6</v>
      </c>
      <c r="O91" s="308" t="s">
        <v>146</v>
      </c>
      <c r="P91" s="309" t="str">
        <f>IF(NOT(ISERROR(MATCH(O91,'[20]Tabla Impacto'!$B$221:$B$223,0))),'[20]Tabla Impacto'!$F$223&amp;"Por favor no seleccionar los criterios de impacto(Afectación Económica o presupuestal y Pérdida Reputacional)",O91)</f>
        <v xml:space="preserve">     El riesgo afecta la imagen de de la entidad con efecto publicitario sostenido a nivel de sector administrativo, nivel departamental o municipal</v>
      </c>
      <c r="Q91" s="259" t="str">
        <f>IF(OR(P91='Tabla Impacto'!$C$11,P91='Tabla Impacto'!$D$11),"Leve",IF(OR(P90='Tabla Impacto'!$C$12,P90='Tabla Impacto'!$D$12),"Menor",IF(OR(P90='Tabla Impacto'!$C$13,P90='Tabla Impacto'!$D$13),"Moderado",IF(OR([19]P166!$C$14,P90:P90='Tabla Impacto'!$D$14),"Mayor",IF(OR(P90='Tabla Impacto'!$C$15,P90='Tabla Impacto'!$D$15),"Catastrófico","")))))</f>
        <v>Moderado</v>
      </c>
      <c r="R91" s="189">
        <f>IF(Q91="","",IF(Q91="Leve",0.2,IF(Q91="Menor",0.4,IF(Q91="Moderado",0.6,IF(Q91="Mayor",0.8,IF(Q91="Catastrófico",1,))))))</f>
        <v>0.6</v>
      </c>
      <c r="S91" s="193" t="str">
        <f>IF(OR(AND(M91="Muy Baja",Q91="Leve"),AND(M91="Muy Baja",Q91="Menor"),AND(M91="Baja",Q91="Leve")),"Bajo",IF(OR(AND(M91="Muy baja",Q91="Moderado"),AND(M91="Baja",Q91="Menor"),AND(M91="Baja",Q91="Moderado"),AND(M91="Media",Q91="Leve"),AND(M91="Media",Q91="Menor"),AND(M91="Media",Q91="Moderado"),AND(M91="Alta",Q91="Leve"),AND(M91="Alta",Q91="Menor")),"Moderado",IF(OR(AND(M91="Muy Baja",Q91="Mayor"),AND(M91="Baja",Q91="Mayor"),AND(M91="Media",Q91="Mayor"),AND(M91="Alta",Q91="Moderado"),AND(M91="Alta",Q91="Mayor"),AND(M91="Muy Alta",Q91="Leve"),AND(M91="Muy Alta",Q91="Menor"),AND(M91="Muy Alta",Q91="Moderado"),AND(M91="Muy Alta",Q91="Mayor")),"Alto",IF(OR(AND(M91="Muy Baja",Q91="Catastrófico"),AND(M91="Baja",Q91="Catastrófico"),AND(M91="Media",Q91="Catastrófico"),AND(M91="Alta",Q91="Catastrófico"),AND(M91="Muy Alta",Q91="Catastrófico")),"Extremo",""))))</f>
        <v>Moderado</v>
      </c>
      <c r="T91" s="152">
        <v>1</v>
      </c>
      <c r="U91" s="126" t="s">
        <v>526</v>
      </c>
      <c r="V91" s="194" t="str">
        <f t="shared" si="109"/>
        <v>Probabilidad</v>
      </c>
      <c r="W91" s="195" t="s">
        <v>12</v>
      </c>
      <c r="X91" s="195" t="s">
        <v>7</v>
      </c>
      <c r="Y91" s="196" t="str">
        <f>IF(AND(W91="Preventivo",X91="Automático"),"50%",IF(AND(W91="Preventivo",X91="Manual"),"40%",IF(AND(W91="Detectivo",X91="Automático"),"40%",IF(AND(W91="Detectivo",X91="Manual"),"30%",IF(AND(W91="Correctivo",X91="Automático"),"35%",IF(AND(W91="Correctivo",X91="Manual"),"25%",""))))))</f>
        <v>40%</v>
      </c>
      <c r="Z91" s="197" t="s">
        <v>17</v>
      </c>
      <c r="AA91" s="198" t="s">
        <v>20</v>
      </c>
      <c r="AB91" s="199" t="s">
        <v>114</v>
      </c>
      <c r="AC91" s="126" t="s">
        <v>527</v>
      </c>
      <c r="AD91" s="200">
        <f>IFERROR(IF(V91="Probabilidad",(N91-(+N91*Y91)),IF(V91="Impacto",N91,"")),"")</f>
        <v>0.36</v>
      </c>
      <c r="AE91" s="206" t="str">
        <f>IFERROR(IF(AD91="","",IF(AD91&lt;=0.2,"Muy Baja",IF(AD91&lt;=0.4,"Baja",IF(AD91&lt;=0.6,"Media",IF(AD91&lt;=0.8,"Alta","Muy Alta"))))),"")</f>
        <v>Baja</v>
      </c>
      <c r="AF91" s="196">
        <f>+AD91</f>
        <v>0.36</v>
      </c>
      <c r="AG91" s="207" t="str">
        <f>IFERROR(IF(AH91="","",IF(AH91&lt;=0.2,"Leve",IF(AH91&lt;=0.4,"Menor",IF(AH91&lt;=0.6,"Moderado",IF(AH91&lt;=0.8,"Mayor","Catastrófico"))))),"")</f>
        <v>Moderado</v>
      </c>
      <c r="AH91" s="196">
        <f>IFERROR(IF(V91="Impacto",(R91-(+R91*Y91)),IF(V91="Probabilidad",R91,"")),"")</f>
        <v>0.6</v>
      </c>
      <c r="AI91" s="202" t="str">
        <f>IFERROR(IF(OR(AND(AE91="Muy Baja",AG91="Leve"),AND(AE91="Muy Baja",AG91="Menor"),AND(AE91="Baja",AG91="Leve")),"Bajo",IF(OR(AND(AE91="Muy baja",AG91="Moderado"),AND(AE91="Baja",AG91="Menor"),AND(AE91="Baja",AG91="Moderado"),AND(AE91="Media",AG91="Leve"),AND(AE91="Media",AG91="Menor"),AND(AE91="Media",AG91="Moderado"),AND(AE91="Alta",AG91="Leve"),AND(AE91="Alta",AG91="Menor")),"Moderado",IF(OR(AND(AE91="Muy Baja",AG91="Mayor"),AND(AE91="Baja",AG91="Mayor"),AND(AE91="Media",AG91="Mayor"),AND(AE91="Alta",AG91="Moderado"),AND(AE91="Alta",AG91="Mayor"),AND(AE91="Muy Alta",AG91="Leve"),AND(AE91="Muy Alta",AG91="Menor"),AND(AE91="Muy Alta",AG91="Moderado"),AND(AE91="Muy Alta",AG91="Mayor")),"Alto",IF(OR(AND(AE91="Muy Baja",AG91="Catastrófico"),AND(AE91="Baja",AG91="Catastrófico"),AND(AE91="Media",AG91="Catastrófico"),AND(AE91="Alta",AG91="Catastrófico"),AND(AE91="Muy Alta",AG91="Catastrófico")),"Extremo","")))),"")</f>
        <v>Moderado</v>
      </c>
      <c r="AJ91" s="202" t="str">
        <f>$AI$91</f>
        <v>Moderado</v>
      </c>
      <c r="AK91" s="195" t="s">
        <v>30</v>
      </c>
      <c r="AL91" s="183"/>
      <c r="AM91" s="183"/>
      <c r="AN91" s="183"/>
      <c r="AO91" s="183"/>
      <c r="AP91" s="183"/>
      <c r="AQ91" s="183"/>
    </row>
    <row r="92" spans="2:43" ht="63.75" customHeight="1" x14ac:dyDescent="0.2">
      <c r="B92" s="286" t="s">
        <v>535</v>
      </c>
      <c r="C92" s="148" t="s">
        <v>534</v>
      </c>
      <c r="D92" s="548">
        <v>65</v>
      </c>
      <c r="E92" s="561" t="s">
        <v>533</v>
      </c>
      <c r="F92" s="489" t="s">
        <v>525</v>
      </c>
      <c r="G92" s="491" t="s">
        <v>643</v>
      </c>
      <c r="H92" s="478" t="s">
        <v>586</v>
      </c>
      <c r="I92" s="478" t="s">
        <v>588</v>
      </c>
      <c r="J92" s="489" t="s">
        <v>118</v>
      </c>
      <c r="K92" s="478" t="s">
        <v>655</v>
      </c>
      <c r="L92" s="490">
        <v>57</v>
      </c>
      <c r="M92" s="455" t="str">
        <f>IF(L92&lt;=0,"",IF(L92&lt;=2,"Muy Baja",IF(L92&lt;=24,"Baja",IF(L92&lt;=500,"Media",IF(L92&lt;=5000,"Alta","Muy Alta")))))</f>
        <v>Media</v>
      </c>
      <c r="N92" s="469">
        <f>IF(M92="","",IF(M92="Muy Baja",0.2,IF(M92="Baja",0.4,IF(M92="Media",0.6,IF(M92="Alta",0.8,IF(M92="Muy Alta",1,))))))</f>
        <v>0.6</v>
      </c>
      <c r="O92" s="555" t="s">
        <v>146</v>
      </c>
      <c r="P92" s="469" t="str">
        <f>IF(NOT(ISERROR(MATCH(O92,'[20]Tabla Impacto'!$B$221:$B$223,0))),'[20]Tabla Impacto'!$F$223&amp;"Por favor no seleccionar los criterios de impacto(Afectación Económica o presupuestal y Pérdida Reputacional)",O92)</f>
        <v xml:space="preserve">     El riesgo afecta la imagen de de la entidad con efecto publicitario sostenido a nivel de sector administrativo, nivel departamental o municipal</v>
      </c>
      <c r="Q92" s="455" t="str">
        <f>IF(OR(P91='Tabla Impacto'!$C$11,P91='Tabla Impacto'!$D$11),"Leve",IF(OR(P90='Tabla Impacto'!$C$12,P90='Tabla Impacto'!$D$12),"Menor",IF(OR(P90='Tabla Impacto'!$C$13,P90='Tabla Impacto'!$D$13),"Moderado",IF(OR([19]P166!$C$14,P90:P90='Tabla Impacto'!$D$14),"Mayor",IF(OR(P90='Tabla Impacto'!$C$15,P90='Tabla Impacto'!$D$15),"Catastrófico","")))))</f>
        <v>Moderado</v>
      </c>
      <c r="R92" s="469">
        <f>IF(Q92="","",IF(Q92="Leve",0.2,IF(Q92="Menor",0.4,IF(Q92="Moderado",0.6,IF(Q92="Mayor",0.8,IF(Q92="Catastrófico",1,))))))</f>
        <v>0.6</v>
      </c>
      <c r="S92" s="608" t="str">
        <f>IF(OR(AND(M92="Muy Baja",Q92="Leve"),AND(M92="Muy Baja",Q92="Menor"),AND(M92="Baja",Q92="Leve")),"Bajo",IF(OR(AND(M92="Muy baja",Q92="Moderado"),AND(M92="Baja",Q92="Menor"),AND(M92="Baja",Q92="Moderado"),AND(M92="Media",Q92="Leve"),AND(M92="Media",Q92="Menor"),AND(M92="Media",Q92="Moderado"),AND(M92="Alta",Q92="Leve"),AND(M92="Alta",Q92="Menor")),"Moderado",IF(OR(AND(M92="Muy Baja",Q92="Mayor"),AND(M92="Baja",Q92="Mayor"),AND(M92="Media",Q92="Mayor"),AND(M92="Alta",Q92="Moderado"),AND(M92="Alta",Q92="Mayor"),AND(M92="Muy Alta",Q92="Leve"),AND(M92="Muy Alta",Q92="Menor"),AND(M92="Muy Alta",Q92="Moderado"),AND(M92="Muy Alta",Q92="Mayor")),"Alto",IF(OR(AND(M92="Muy Baja",Q92="Catastrófico"),AND(M92="Baja",Q92="Catastrófico"),AND(M92="Media",Q92="Catastrófico"),AND(M92="Alta",Q92="Catastrófico"),AND(M92="Muy Alta",Q92="Catastrófico")),"Extremo",""))))</f>
        <v>Moderado</v>
      </c>
      <c r="T92" s="146">
        <v>1</v>
      </c>
      <c r="U92" s="126" t="s">
        <v>528</v>
      </c>
      <c r="V92" s="208" t="str">
        <f t="shared" si="109"/>
        <v>Probabilidad</v>
      </c>
      <c r="W92" s="209" t="s">
        <v>12</v>
      </c>
      <c r="X92" s="209" t="s">
        <v>7</v>
      </c>
      <c r="Y92" s="210" t="str">
        <f>IF(AND(W92="Preventivo",X92="Automático"),"50%",IF(AND(W92="Preventivo",X92="Manual"),"40%",IF(AND(W92="Detectivo",X92="Automático"),"40%",IF(AND(W92="Detectivo",X92="Manual"),"30%",IF(AND(W92="Correctivo",X92="Automático"),"35%",IF(AND(W92="Correctivo",X92="Manual"),"25%",""))))))</f>
        <v>40%</v>
      </c>
      <c r="Z92" s="211" t="s">
        <v>17</v>
      </c>
      <c r="AA92" s="212" t="s">
        <v>20</v>
      </c>
      <c r="AB92" s="213" t="s">
        <v>114</v>
      </c>
      <c r="AC92" s="126" t="s">
        <v>529</v>
      </c>
      <c r="AD92" s="200">
        <f>IFERROR(IF(V92="Probabilidad",(N92-(+N92*Y92)),IF(V92="Impacto",N92,"")),"")</f>
        <v>0.36</v>
      </c>
      <c r="AE92" s="201" t="str">
        <f>IFERROR(IF(AD92="","",IF(AD92&lt;=0.2,"Muy Baja",IF(AD92&lt;=0.4,"Baja",IF(AD92&lt;=0.6,"Media",IF(AD92&lt;=0.8,"Alta","Muy Alta"))))),"")</f>
        <v>Baja</v>
      </c>
      <c r="AF92" s="174">
        <f>+AD92</f>
        <v>0.36</v>
      </c>
      <c r="AG92" s="176" t="str">
        <f>IFERROR(IF(AH92="","",IF(AH92&lt;=0.2,"Leve",IF(AH92&lt;=0.4,"Menor",IF(AH92&lt;=0.6,"Moderado",IF(AH92&lt;=0.8,"Mayor","Catastrófico"))))),"")</f>
        <v>Moderado</v>
      </c>
      <c r="AH92" s="174">
        <f>IFERROR(IF(V92="Impacto",(R92-(+R92*Y92)),IF(V92="Probabilidad",R92,"")),"")</f>
        <v>0.6</v>
      </c>
      <c r="AI92" s="177" t="str">
        <f>IFERROR(IF(OR(AND(AE92="Muy Baja",AG92="Leve"),AND(AE92="Muy Baja",AG92="Menor"),AND(AE92="Baja",AG92="Leve")),"Bajo",IF(OR(AND(AE92="Muy baja",AG92="Moderado"),AND(AE92="Baja",AG92="Menor"),AND(AE92="Baja",AG92="Moderado"),AND(AE92="Media",AG92="Leve"),AND(AE92="Media",AG92="Menor"),AND(AE92="Media",AG92="Moderado"),AND(AE92="Alta",AG92="Leve"),AND(AE92="Alta",AG92="Menor")),"Moderado",IF(OR(AND(AE92="Muy Baja",AG92="Mayor"),AND(AE92="Baja",AG92="Mayor"),AND(AE92="Media",AG92="Mayor"),AND(AE92="Alta",AG92="Moderado"),AND(AE92="Alta",AG92="Mayor"),AND(AE92="Muy Alta",AG92="Leve"),AND(AE92="Muy Alta",AG92="Menor"),AND(AE92="Muy Alta",AG92="Moderado"),AND(AE92="Muy Alta",AG92="Mayor")),"Alto",IF(OR(AND(AE92="Muy Baja",AG92="Catastrófico"),AND(AE92="Baja",AG92="Catastrófico"),AND(AE92="Media",AG92="Catastrófico"),AND(AE92="Alta",AG92="Catastrófico"),AND(AE92="Muy Alta",AG92="Catastrófico")),"Extremo","")))),"")</f>
        <v>Moderado</v>
      </c>
      <c r="AJ92" s="458" t="str">
        <f>$AI$93</f>
        <v>Moderado</v>
      </c>
      <c r="AK92" s="453" t="s">
        <v>30</v>
      </c>
      <c r="AL92" s="183"/>
      <c r="AM92" s="183"/>
      <c r="AN92" s="183"/>
      <c r="AO92" s="183"/>
      <c r="AP92" s="183"/>
      <c r="AQ92" s="183"/>
    </row>
    <row r="93" spans="2:43" ht="63.75" x14ac:dyDescent="0.2">
      <c r="B93" s="286" t="s">
        <v>535</v>
      </c>
      <c r="C93" s="148" t="s">
        <v>534</v>
      </c>
      <c r="D93" s="548"/>
      <c r="E93" s="561"/>
      <c r="F93" s="489"/>
      <c r="G93" s="492"/>
      <c r="H93" s="479"/>
      <c r="I93" s="479"/>
      <c r="J93" s="489"/>
      <c r="K93" s="479"/>
      <c r="L93" s="490"/>
      <c r="M93" s="455"/>
      <c r="N93" s="469"/>
      <c r="O93" s="555"/>
      <c r="P93" s="469"/>
      <c r="Q93" s="455"/>
      <c r="R93" s="469"/>
      <c r="S93" s="465"/>
      <c r="T93" s="146">
        <v>2</v>
      </c>
      <c r="U93" s="172" t="s">
        <v>536</v>
      </c>
      <c r="V93" s="208" t="str">
        <f t="shared" si="109"/>
        <v>Probabilidad</v>
      </c>
      <c r="W93" s="209" t="s">
        <v>12</v>
      </c>
      <c r="X93" s="209" t="s">
        <v>7</v>
      </c>
      <c r="Y93" s="210" t="str">
        <f t="shared" ref="Y93" si="166">IF(AND(W93="Preventivo",X93="Automático"),"50%",IF(AND(W93="Preventivo",X93="Manual"),"40%",IF(AND(W93="Detectivo",X93="Automático"),"40%",IF(AND(W93="Detectivo",X93="Manual"),"30%",IF(AND(W93="Correctivo",X93="Automático"),"35%",IF(AND(W93="Correctivo",X93="Manual"),"25%",""))))))</f>
        <v>40%</v>
      </c>
      <c r="Z93" s="211" t="s">
        <v>17</v>
      </c>
      <c r="AA93" s="212" t="s">
        <v>20</v>
      </c>
      <c r="AB93" s="213" t="s">
        <v>114</v>
      </c>
      <c r="AC93" s="126" t="s">
        <v>530</v>
      </c>
      <c r="AD93" s="200">
        <f>IFERROR(IF(AND(V92="Probabilidad",V93="Probabilidad"),(AF92-(+AF92*Y93)),IF(V93="Probabilidad",(N92-(+N92*Y93)),IF(V93="Impacto",AF92,""))),"")</f>
        <v>0.216</v>
      </c>
      <c r="AE93" s="201" t="str">
        <f t="shared" ref="AE93" si="167">IFERROR(IF(AD93="","",IF(AD93&lt;=0.2,"Muy Baja",IF(AD93&lt;=0.4,"Baja",IF(AD93&lt;=0.6,"Media",IF(AD93&lt;=0.8,"Alta","Muy Alta"))))),"")</f>
        <v>Baja</v>
      </c>
      <c r="AF93" s="174">
        <f t="shared" ref="AF93" si="168">+AD93</f>
        <v>0.216</v>
      </c>
      <c r="AG93" s="176" t="str">
        <f t="shared" ref="AG93" si="169">IFERROR(IF(AH93="","",IF(AH93&lt;=0.2,"Leve",IF(AH93&lt;=0.4,"Menor",IF(AH93&lt;=0.6,"Moderado",IF(AH93&lt;=0.8,"Mayor","Catastrófico"))))),"")</f>
        <v>Moderado</v>
      </c>
      <c r="AH93" s="216">
        <f>IFERROR(IF(AND(V92="Impacto",V93="Impacto"),(AH91-(+AH91*Y93)),IF(V93="Impacto",($M$13-(+$M$13*Y93)),IF(V93="Probabilidad",AH91,""))),"")</f>
        <v>0.6</v>
      </c>
      <c r="AI93" s="177" t="str">
        <f t="shared" ref="AI93" si="170">IFERROR(IF(OR(AND(AE93="Muy Baja",AG93="Leve"),AND(AE93="Muy Baja",AG93="Menor"),AND(AE93="Baja",AG93="Leve")),"Bajo",IF(OR(AND(AE93="Muy baja",AG93="Moderado"),AND(AE93="Baja",AG93="Menor"),AND(AE93="Baja",AG93="Moderado"),AND(AE93="Media",AG93="Leve"),AND(AE93="Media",AG93="Menor"),AND(AE93="Media",AG93="Moderado"),AND(AE93="Alta",AG93="Leve"),AND(AE93="Alta",AG93="Menor")),"Moderado",IF(OR(AND(AE93="Muy Baja",AG93="Mayor"),AND(AE93="Baja",AG93="Mayor"),AND(AE93="Media",AG93="Mayor"),AND(AE93="Alta",AG93="Moderado"),AND(AE93="Alta",AG93="Mayor"),AND(AE93="Muy Alta",AG93="Leve"),AND(AE93="Muy Alta",AG93="Menor"),AND(AE93="Muy Alta",AG93="Moderado"),AND(AE93="Muy Alta",AG93="Mayor")),"Alto",IF(OR(AND(AE93="Muy Baja",AG93="Catastrófico"),AND(AE93="Baja",AG93="Catastrófico"),AND(AE93="Media",AG93="Catastrófico"),AND(AE93="Alta",AG93="Catastrófico"),AND(AE93="Muy Alta",AG93="Catastrófico")),"Extremo","")))),"")</f>
        <v>Moderado</v>
      </c>
      <c r="AJ93" s="458"/>
      <c r="AK93" s="456"/>
      <c r="AL93" s="183"/>
      <c r="AM93" s="183"/>
      <c r="AN93" s="183"/>
      <c r="AO93" s="183"/>
      <c r="AP93" s="183"/>
      <c r="AQ93" s="183"/>
    </row>
    <row r="94" spans="2:43" ht="153" x14ac:dyDescent="0.2">
      <c r="B94" s="156" t="s">
        <v>545</v>
      </c>
      <c r="C94" s="145" t="s">
        <v>545</v>
      </c>
      <c r="D94" s="376">
        <v>66</v>
      </c>
      <c r="E94" s="141" t="s">
        <v>537</v>
      </c>
      <c r="F94" s="186" t="s">
        <v>540</v>
      </c>
      <c r="G94" s="145" t="s">
        <v>644</v>
      </c>
      <c r="H94" s="146" t="s">
        <v>586</v>
      </c>
      <c r="I94" s="146" t="s">
        <v>588</v>
      </c>
      <c r="J94" s="185" t="s">
        <v>123</v>
      </c>
      <c r="K94" s="146" t="s">
        <v>655</v>
      </c>
      <c r="L94" s="179">
        <v>450</v>
      </c>
      <c r="M94" s="188" t="str">
        <f>IF(L94&lt;=0,"",IF(L94&lt;=2,"Muy Baja",IF(L94&lt;=24,"Baja",IF(L94&lt;=500,"Media",IF(L94&lt;=5000,"Alta","Muy Alta")))))</f>
        <v>Media</v>
      </c>
      <c r="N94" s="203">
        <f>IF(M94="","",IF(M94="Muy Baja",0.2,IF(M94="Baja",0.4,IF(M94="Media",0.6,IF(M94="Alta",0.8,IF(M94="Muy Alta",1,))))))</f>
        <v>0.6</v>
      </c>
      <c r="O94" s="204" t="s">
        <v>145</v>
      </c>
      <c r="P94" s="310" t="str">
        <f>IF(NOT(ISERROR(MATCH(O94,'[20]Tabla Impacto'!$B$221:$B$223,0))),'[20]Tabla Impacto'!$F$223&amp;"Por favor no seleccionar los criterios de impacto(Afectación Económica o presupuestal y Pérdida Reputacional)",O94)</f>
        <v xml:space="preserve">     El riesgo afecta la imagen de la entidad con algunos usuarios de relevancia frente al logro de los objetivos</v>
      </c>
      <c r="Q94" s="188" t="str">
        <f>IF(OR(P94='Tabla Impacto'!$C$11,P94='Tabla Impacto'!$D$11),"Leve",IF(OR(P94='Tabla Impacto'!$C$12,P94='Tabla Impacto'!$D$12),"Menor",IF(OR(P94='Tabla Impacto'!$C$13,P94='Tabla Impacto'!$D$13),"Moderado",IF(OR(P94='Tabla Impacto'!$C$14,P94:P94='Tabla Impacto'!$D$14),"Mayor",IF(OR(P94='Tabla Impacto'!$C$15,P94='Tabla Impacto'!$D$15),"Catastrófico","")))))</f>
        <v>Moderado</v>
      </c>
      <c r="R94" s="203">
        <f>IF(Q94="","",IF(Q94="Leve",0.2,IF(Q94="Menor",0.4,IF(Q94="Moderado",0.6,IF(Q94="Mayor",0.8,IF(Q94="Catastrófico",1,))))))</f>
        <v>0.6</v>
      </c>
      <c r="S94" s="246" t="str">
        <f>IF(OR(AND(M94="Muy Baja",Q94="Leve"),AND(M94="Muy Baja",Q94="Menor"),AND(M94="Baja",Q94="Leve")),"Bajo",IF(OR(AND(M94="Muy baja",Q94="Moderado"),AND(M94="Baja",Q94="Menor"),AND(M94="Baja",Q94="Moderado"),AND(M94="Media",Q94="Leve"),AND(M94="Media",Q94="Menor"),AND(M94="Media",Q94="Moderado"),AND(M94="Alta",Q94="Leve"),AND(M94="Alta",Q94="Menor")),"Moderado",IF(OR(AND(M94="Muy Baja",Q94="Mayor"),AND(M94="Baja",Q94="Mayor"),AND(M94="Media",Q94="Mayor"),AND(M94="Alta",Q94="Moderado"),AND(M94="Alta",Q94="Mayor"),AND(M94="Muy Alta",Q94="Leve"),AND(M94="Muy Alta",Q94="Menor"),AND(M94="Muy Alta",Q94="Moderado"),AND(M94="Muy Alta",Q94="Mayor")),"Alto",IF(OR(AND(M94="Muy Baja",Q94="Catastrófico"),AND(M94="Baja",Q94="Catastrófico"),AND(M94="Media",Q94="Catastrófico"),AND(M94="Alta",Q94="Catastrófico"),AND(M94="Muy Alta",Q94="Catastrófico")),"Extremo",""))))</f>
        <v>Moderado</v>
      </c>
      <c r="T94" s="152">
        <v>1</v>
      </c>
      <c r="U94" s="126" t="s">
        <v>546</v>
      </c>
      <c r="V94" s="194" t="str">
        <f t="shared" si="109"/>
        <v>Probabilidad</v>
      </c>
      <c r="W94" s="195" t="s">
        <v>12</v>
      </c>
      <c r="X94" s="195" t="s">
        <v>7</v>
      </c>
      <c r="Y94" s="196" t="str">
        <f>IF(AND(W94="Preventivo",X94="Automático"),"50%",IF(AND(W94="Preventivo",X94="Manual"),"40%",IF(AND(W94="Detectivo",X94="Automático"),"40%",IF(AND(W94="Detectivo",X94="Manual"),"30%",IF(AND(W94="Correctivo",X94="Automático"),"35%",IF(AND(W94="Correctivo",X94="Manual"),"25%",""))))))</f>
        <v>40%</v>
      </c>
      <c r="Z94" s="197" t="s">
        <v>17</v>
      </c>
      <c r="AA94" s="198" t="s">
        <v>20</v>
      </c>
      <c r="AB94" s="199" t="s">
        <v>114</v>
      </c>
      <c r="AC94" s="126" t="s">
        <v>547</v>
      </c>
      <c r="AD94" s="200">
        <f>IFERROR(IF(V94="Probabilidad",(N94-(+N94*Y94)),IF(V94="Impacto",N94,"")),"")</f>
        <v>0.36</v>
      </c>
      <c r="AE94" s="206" t="str">
        <f>IFERROR(IF(AD94="","",IF(AD94&lt;=0.2,"Muy Baja",IF(AD94&lt;=0.4,"Baja",IF(AD94&lt;=0.6,"Media",IF(AD94&lt;=0.8,"Alta","Muy Alta"))))),"")</f>
        <v>Baja</v>
      </c>
      <c r="AF94" s="196">
        <f>+AD94</f>
        <v>0.36</v>
      </c>
      <c r="AG94" s="207" t="str">
        <f t="shared" ref="AG94:AG104" si="171">IFERROR(IF(AH94="","",IF(AH94&lt;=0.2,"Leve",IF(AH94&lt;=0.4,"Menor",IF(AH94&lt;=0.6,"Moderado",IF(AH94&lt;=0.8,"Mayor","Catastrófico"))))),"")</f>
        <v>Moderado</v>
      </c>
      <c r="AH94" s="196">
        <f t="shared" ref="AH94:AH104" si="172">IFERROR(IF(V94="Impacto",(R94-(+R94*Y94)),IF(V94="Probabilidad",R94,"")),"")</f>
        <v>0.6</v>
      </c>
      <c r="AI94" s="202" t="str">
        <f t="shared" ref="AI94:AI104" si="173">IFERROR(IF(OR(AND(AE94="Muy Baja",AG94="Leve"),AND(AE94="Muy Baja",AG94="Menor"),AND(AE94="Baja",AG94="Leve")),"Bajo",IF(OR(AND(AE94="Muy baja",AG94="Moderado"),AND(AE94="Baja",AG94="Menor"),AND(AE94="Baja",AG94="Moderado"),AND(AE94="Media",AG94="Leve"),AND(AE94="Media",AG94="Menor"),AND(AE94="Media",AG94="Moderado"),AND(AE94="Alta",AG94="Leve"),AND(AE94="Alta",AG94="Menor")),"Moderado",IF(OR(AND(AE94="Muy Baja",AG94="Mayor"),AND(AE94="Baja",AG94="Mayor"),AND(AE94="Media",AG94="Mayor"),AND(AE94="Alta",AG94="Moderado"),AND(AE94="Alta",AG94="Mayor"),AND(AE94="Muy Alta",AG94="Leve"),AND(AE94="Muy Alta",AG94="Menor"),AND(AE94="Muy Alta",AG94="Moderado"),AND(AE94="Muy Alta",AG94="Mayor")),"Alto",IF(OR(AND(AE94="Muy Baja",AG94="Catastrófico"),AND(AE94="Baja",AG94="Catastrófico"),AND(AE94="Media",AG94="Catastrófico"),AND(AE94="Alta",AG94="Catastrófico"),AND(AE94="Muy Alta",AG94="Catastrófico")),"Extremo","")))),"")</f>
        <v>Moderado</v>
      </c>
      <c r="AJ94" s="311" t="str">
        <f>$AI$94</f>
        <v>Moderado</v>
      </c>
      <c r="AK94" s="154" t="s">
        <v>30</v>
      </c>
      <c r="AL94" s="183"/>
      <c r="AM94" s="183"/>
      <c r="AN94" s="183"/>
      <c r="AO94" s="183"/>
      <c r="AP94" s="183"/>
      <c r="AQ94" s="183"/>
    </row>
    <row r="95" spans="2:43" ht="258" customHeight="1" x14ac:dyDescent="0.2">
      <c r="B95" s="156" t="s">
        <v>545</v>
      </c>
      <c r="C95" s="145" t="s">
        <v>545</v>
      </c>
      <c r="D95" s="376">
        <v>67</v>
      </c>
      <c r="E95" s="128" t="s">
        <v>538</v>
      </c>
      <c r="F95" s="127" t="s">
        <v>541</v>
      </c>
      <c r="G95" s="145" t="s">
        <v>645</v>
      </c>
      <c r="H95" s="146" t="s">
        <v>586</v>
      </c>
      <c r="I95" s="146" t="s">
        <v>588</v>
      </c>
      <c r="J95" s="185" t="s">
        <v>123</v>
      </c>
      <c r="K95" s="146" t="s">
        <v>655</v>
      </c>
      <c r="L95" s="179">
        <v>250</v>
      </c>
      <c r="M95" s="188" t="str">
        <f>IF(L95&lt;=0,"",IF(L95&lt;=2,"Muy Baja",IF(L95&lt;=24,"Baja",IF(L95&lt;=500,"Media",IF(L95&lt;=5000,"Alta","Muy Alta")))))</f>
        <v>Media</v>
      </c>
      <c r="N95" s="203">
        <f>IF(M95="","",IF(M95="Muy Baja",0.2,IF(M95="Baja",0.4,IF(M95="Media",0.6,IF(M95="Alta",0.8,IF(M95="Muy Alta",1,))))))</f>
        <v>0.6</v>
      </c>
      <c r="O95" s="204" t="s">
        <v>145</v>
      </c>
      <c r="P95" s="310" t="str">
        <f>IF(NOT(ISERROR(MATCH(O95,'[20]Tabla Impacto'!$B$221:$B$223,0))),'[20]Tabla Impacto'!$F$223&amp;"Por favor no seleccionar los criterios de impacto(Afectación Económica o presupuestal y Pérdida Reputacional)",O95)</f>
        <v xml:space="preserve">     El riesgo afecta la imagen de la entidad con algunos usuarios de relevancia frente al logro de los objetivos</v>
      </c>
      <c r="Q95" s="188" t="str">
        <f>IF(OR(P95='Tabla Impacto'!$C$11,P95='Tabla Impacto'!$D$11),"Leve",IF(OR(P95='Tabla Impacto'!$C$12,P95='Tabla Impacto'!$D$12),"Menor",IF(OR(P95='Tabla Impacto'!$C$13,P95='Tabla Impacto'!$D$13),"Moderado",IF(OR(P95='Tabla Impacto'!$C$14,P95:P95='Tabla Impacto'!$D$14),"Mayor",IF(OR(P95='Tabla Impacto'!$C$15,P95='Tabla Impacto'!$D$15),"Catastrófico","")))))</f>
        <v>Moderado</v>
      </c>
      <c r="R95" s="203">
        <f>IF(Q95="","",IF(Q95="Leve",0.2,IF(Q95="Menor",0.4,IF(Q95="Moderado",0.6,IF(Q95="Mayor",0.8,IF(Q95="Catastrófico",1,))))))</f>
        <v>0.6</v>
      </c>
      <c r="S95" s="246" t="str">
        <f>IF(OR(AND(M95="Muy Baja",Q95="Leve"),AND(M95="Muy Baja",Q95="Menor"),AND(M95="Baja",Q95="Leve")),"Bajo",IF(OR(AND(M95="Muy baja",Q95="Moderado"),AND(M95="Baja",Q95="Menor"),AND(M95="Baja",Q95="Moderado"),AND(M95="Media",Q95="Leve"),AND(M95="Media",Q95="Menor"),AND(M95="Media",Q95="Moderado"),AND(M95="Alta",Q95="Leve"),AND(M95="Alta",Q95="Menor")),"Moderado",IF(OR(AND(M95="Muy Baja",Q95="Mayor"),AND(M95="Baja",Q95="Mayor"),AND(M95="Media",Q95="Mayor"),AND(M95="Alta",Q95="Moderado"),AND(M95="Alta",Q95="Mayor"),AND(M95="Muy Alta",Q95="Leve"),AND(M95="Muy Alta",Q95="Menor"),AND(M95="Muy Alta",Q95="Moderado"),AND(M95="Muy Alta",Q95="Mayor")),"Alto",IF(OR(AND(M95="Muy Baja",Q95="Catastrófico"),AND(M95="Baja",Q95="Catastrófico"),AND(M95="Media",Q95="Catastrófico"),AND(M95="Alta",Q95="Catastrófico"),AND(M95="Muy Alta",Q95="Catastrófico")),"Extremo",""))))</f>
        <v>Moderado</v>
      </c>
      <c r="T95" s="146">
        <v>1</v>
      </c>
      <c r="U95" s="214" t="s">
        <v>548</v>
      </c>
      <c r="V95" s="208" t="str">
        <f t="shared" si="109"/>
        <v>Probabilidad</v>
      </c>
      <c r="W95" s="209" t="s">
        <v>12</v>
      </c>
      <c r="X95" s="209" t="s">
        <v>7</v>
      </c>
      <c r="Y95" s="210" t="str">
        <f>IF(AND(W95="Preventivo",X95="Automático"),"50%",IF(AND(W95="Preventivo",X95="Manual"),"40%",IF(AND(W95="Detectivo",X95="Automático"),"40%",IF(AND(W95="Detectivo",X95="Manual"),"30%",IF(AND(W95="Correctivo",X95="Automático"),"35%",IF(AND(W95="Correctivo",X95="Manual"),"25%",""))))))</f>
        <v>40%</v>
      </c>
      <c r="Z95" s="211" t="s">
        <v>17</v>
      </c>
      <c r="AA95" s="212" t="s">
        <v>20</v>
      </c>
      <c r="AB95" s="213" t="s">
        <v>114</v>
      </c>
      <c r="AC95" s="126" t="s">
        <v>549</v>
      </c>
      <c r="AD95" s="200">
        <f>IFERROR(IF(V95="Probabilidad",(N95-(+N95*Y95)),IF(V95="Impacto",N95,"")),"")</f>
        <v>0.36</v>
      </c>
      <c r="AE95" s="201" t="str">
        <f>IFERROR(IF(AD95="","",IF(AD95&lt;=0.2,"Muy Baja",IF(AD95&lt;=0.4,"Baja",IF(AD95&lt;=0.6,"Media",IF(AD95&lt;=0.8,"Alta","Muy Alta"))))),"")</f>
        <v>Baja</v>
      </c>
      <c r="AF95" s="174">
        <f>+AD95</f>
        <v>0.36</v>
      </c>
      <c r="AG95" s="176" t="str">
        <f t="shared" si="171"/>
        <v>Moderado</v>
      </c>
      <c r="AH95" s="174">
        <f t="shared" si="172"/>
        <v>0.6</v>
      </c>
      <c r="AI95" s="177" t="str">
        <f t="shared" si="173"/>
        <v>Moderado</v>
      </c>
      <c r="AJ95" s="312" t="str">
        <f>$AI$95</f>
        <v>Moderado</v>
      </c>
      <c r="AK95" s="154" t="s">
        <v>30</v>
      </c>
      <c r="AL95" s="183"/>
      <c r="AM95" s="183"/>
      <c r="AN95" s="183"/>
      <c r="AO95" s="183"/>
      <c r="AP95" s="183"/>
      <c r="AQ95" s="183"/>
    </row>
    <row r="96" spans="2:43" ht="87.75" customHeight="1" x14ac:dyDescent="0.2">
      <c r="B96" s="156" t="s">
        <v>545</v>
      </c>
      <c r="C96" s="145" t="s">
        <v>545</v>
      </c>
      <c r="D96" s="376">
        <v>68</v>
      </c>
      <c r="E96" s="140" t="s">
        <v>539</v>
      </c>
      <c r="F96" s="235" t="s">
        <v>542</v>
      </c>
      <c r="G96" s="145" t="s">
        <v>646</v>
      </c>
      <c r="H96" s="146" t="s">
        <v>586</v>
      </c>
      <c r="I96" s="146" t="s">
        <v>588</v>
      </c>
      <c r="J96" s="185" t="s">
        <v>123</v>
      </c>
      <c r="K96" s="146" t="s">
        <v>655</v>
      </c>
      <c r="L96" s="254">
        <v>450</v>
      </c>
      <c r="M96" s="259" t="str">
        <f>IF(L96&lt;=0,"",IF(L96&lt;=2,"Muy Baja",IF(L96&lt;=24,"Baja",IF(L96&lt;=500,"Media",IF(L96&lt;=5000,"Alta","Muy Alta")))))</f>
        <v>Media</v>
      </c>
      <c r="N96" s="313">
        <f>IF(M96="","",IF(M96="Muy Baja",0.2,IF(M96="Baja",0.4,IF(M96="Media",0.6,IF(M96="Alta",0.8,IF(M96="Muy Alta",1,))))))</f>
        <v>0.6</v>
      </c>
      <c r="O96" s="308" t="s">
        <v>145</v>
      </c>
      <c r="P96" s="304" t="str">
        <f>IF(NOT(ISERROR(MATCH(O96,'[21]Tabla Impacto'!$B$221:$B$223,0))),'[21]Tabla Impacto'!$F$223&amp;"Por favor no seleccionar los criterios de impacto(Afectación Económica o presupuestal y Pérdida Reputacional)",O96)</f>
        <v xml:space="preserve">     El riesgo afecta la imagen de la entidad con algunos usuarios de relevancia frente al logro de los objetivos</v>
      </c>
      <c r="Q96" s="314" t="str">
        <f>IF(OR(P96='Tabla Impacto'!$C$11,P96='Tabla Impacto'!$D$11),"Leve",IF(OR(P96='Tabla Impacto'!$C$12,P96='Tabla Impacto'!$D$12),"Menor",IF(OR(P96='Tabla Impacto'!$C$13,P96='Tabla Impacto'!$D$13),"Moderado",IF(OR(P96='Tabla Impacto'!$C$14,P96:P96='Tabla Impacto'!$D$14),"Mayor",IF(OR(P96='Tabla Impacto'!$C$15,P96='Tabla Impacto'!$D$15),"Catastrófico","")))))</f>
        <v>Moderado</v>
      </c>
      <c r="R96" s="304">
        <f>IF(Q96="","",IF(Q96="Leve",0.2,IF(Q96="Menor",0.4,IF(Q96="Moderado",0.6,IF(Q96="Mayor",0.8,IF(Q96="Catastrófico",1,))))))</f>
        <v>0.6</v>
      </c>
      <c r="S96" s="315" t="str">
        <f>IF(OR(AND(M96="Muy Baja",Q96="Leve"),AND(M96="Muy Baja",Q96="Menor"),AND(M96="Baja",Q96="Leve")),"Bajo",IF(OR(AND(M96="Muy baja",Q96="Moderado"),AND(M96="Baja",Q96="Menor"),AND(M96="Baja",Q96="Moderado"),AND(M96="Media",Q96="Leve"),AND(M96="Media",Q96="Menor"),AND(M96="Media",Q96="Moderado"),AND(M96="Alta",Q96="Leve"),AND(M96="Alta",Q96="Menor")),"Moderado",IF(OR(AND(M96="Muy Baja",Q96="Mayor"),AND(M96="Baja",Q96="Mayor"),AND(M96="Media",Q96="Mayor"),AND(M96="Alta",Q96="Moderado"),AND(M96="Alta",Q96="Mayor"),AND(M96="Muy Alta",Q96="Leve"),AND(M96="Muy Alta",Q96="Menor"),AND(M96="Muy Alta",Q96="Moderado"),AND(M96="Muy Alta",Q96="Mayor")),"Alto",IF(OR(AND(M96="Muy Baja",Q96="Catastrófico"),AND(M96="Baja",Q96="Catastrófico"),AND(M96="Media",Q96="Catastrófico"),AND(M96="Alta",Q96="Catastrófico"),AND(M96="Muy Alta",Q96="Catastrófico")),"Extremo",""))))</f>
        <v>Moderado</v>
      </c>
      <c r="T96" s="316">
        <v>1</v>
      </c>
      <c r="U96" s="265" t="s">
        <v>856</v>
      </c>
      <c r="V96" s="215" t="str">
        <f t="shared" ref="V96" si="174">IF(OR(W96="Preventivo",W96="Detectivo"),"Probabilidad",IF(W96="Correctivo","Impacto",""))</f>
        <v>Probabilidad</v>
      </c>
      <c r="W96" s="266" t="s">
        <v>12</v>
      </c>
      <c r="X96" s="209" t="s">
        <v>7</v>
      </c>
      <c r="Y96" s="210" t="str">
        <f>IF(AND(W96="Preventivo",X96="Automático"),"50%",IF(AND(W96="Preventivo",X96="Manual"),"40%",IF(AND(W96="Detectivo",X96="Automático"),"40%",IF(AND(W96="Detectivo",X96="Manual"),"30%",IF(AND(W96="Correctivo",X96="Automático"),"35%",IF(AND(W96="Correctivo",X96="Manual"),"25%",""))))))</f>
        <v>40%</v>
      </c>
      <c r="Z96" s="211" t="s">
        <v>17</v>
      </c>
      <c r="AA96" s="212" t="s">
        <v>20</v>
      </c>
      <c r="AB96" s="213" t="s">
        <v>114</v>
      </c>
      <c r="AC96" s="126" t="s">
        <v>686</v>
      </c>
      <c r="AD96" s="200">
        <f>IFERROR(IF(V96="Probabilidad",(N96-(+N96*Y96)),IF(V96="Impacto",N96,"")),"")</f>
        <v>0.36</v>
      </c>
      <c r="AE96" s="201" t="str">
        <f>IFERROR(IF(AD96="","",IF(AD96&lt;=0.2,"Muy Baja",IF(AD96&lt;=0.4,"Baja",IF(AD96&lt;=0.6,"Media",IF(AD96&lt;=0.8,"Alta","Muy Alta"))))),"")</f>
        <v>Baja</v>
      </c>
      <c r="AF96" s="174">
        <f>+AD96</f>
        <v>0.36</v>
      </c>
      <c r="AG96" s="176" t="str">
        <f t="shared" si="171"/>
        <v>Moderado</v>
      </c>
      <c r="AH96" s="174">
        <f t="shared" si="172"/>
        <v>0.6</v>
      </c>
      <c r="AI96" s="177" t="str">
        <f t="shared" si="173"/>
        <v>Moderado</v>
      </c>
      <c r="AJ96" s="312" t="str">
        <f>$AI$96</f>
        <v>Moderado</v>
      </c>
      <c r="AK96" s="154" t="s">
        <v>30</v>
      </c>
      <c r="AL96" s="183"/>
      <c r="AM96" s="183"/>
      <c r="AN96" s="183"/>
      <c r="AO96" s="183"/>
      <c r="AP96" s="183"/>
      <c r="AQ96" s="183"/>
    </row>
    <row r="97" spans="2:43" ht="120" customHeight="1" x14ac:dyDescent="0.2">
      <c r="B97" s="156" t="s">
        <v>545</v>
      </c>
      <c r="C97" s="145" t="s">
        <v>545</v>
      </c>
      <c r="D97" s="548">
        <v>69</v>
      </c>
      <c r="E97" s="563" t="s">
        <v>649</v>
      </c>
      <c r="F97" s="565" t="s">
        <v>543</v>
      </c>
      <c r="G97" s="491" t="s">
        <v>648</v>
      </c>
      <c r="H97" s="478" t="s">
        <v>586</v>
      </c>
      <c r="I97" s="478" t="s">
        <v>588</v>
      </c>
      <c r="J97" s="609" t="s">
        <v>123</v>
      </c>
      <c r="K97" s="478" t="s">
        <v>655</v>
      </c>
      <c r="L97" s="490">
        <v>400</v>
      </c>
      <c r="M97" s="455" t="str">
        <f>IF(L97&lt;=0,"",IF(L97&lt;=2,"Muy Baja",IF(L97&lt;=24,"Baja",IF(L97&lt;=500,"Media",IF(L97&lt;=5000,"Alta","Muy Alta")))))</f>
        <v>Media</v>
      </c>
      <c r="N97" s="469">
        <f>IF(M97="","",IF(M97="Muy Baja",0.2,IF(M97="Baja",0.4,IF(M97="Media",0.6,IF(M97="Alta",0.8,IF(M97="Muy Alta",1,))))))</f>
        <v>0.6</v>
      </c>
      <c r="O97" s="555" t="s">
        <v>145</v>
      </c>
      <c r="P97" s="469" t="str">
        <f>IF(NOT(ISERROR(MATCH(O97,'[21]Tabla Impacto'!$B$221:$B$223,0))),'[21]Tabla Impacto'!$F$223&amp;"Por favor no seleccionar los criterios de impacto(Afectación Económica o presupuestal y Pérdida Reputacional)",O97)</f>
        <v xml:space="preserve">     El riesgo afecta la imagen de la entidad con algunos usuarios de relevancia frente al logro de los objetivos</v>
      </c>
      <c r="Q97" s="455" t="str">
        <f>IF(OR(P97='Tabla Impacto'!$C$11,P97='Tabla Impacto'!$D$11),"Leve",IF(OR(P97='Tabla Impacto'!$C$12,P97='Tabla Impacto'!$D$12),"Menor",IF(OR(P97='Tabla Impacto'!$C$13,P97='Tabla Impacto'!$D$13),"Moderado",IF(OR(P97='Tabla Impacto'!$C$14,P97:P97='Tabla Impacto'!$D$14),"Mayor",IF(OR(P97='Tabla Impacto'!$C$15,P97='Tabla Impacto'!$D$15),"Catastrófico","")))))</f>
        <v>Moderado</v>
      </c>
      <c r="R97" s="469">
        <f>IF(Q97="","",IF(Q97="Leve",0.2,IF(Q97="Menor",0.4,IF(Q97="Moderado",0.6,IF(Q97="Mayor",0.8,IF(Q97="Catastrófico",1,))))))</f>
        <v>0.6</v>
      </c>
      <c r="S97" s="471" t="str">
        <f>IF(OR(AND(M97="Muy Baja",Q97="Leve"),AND(M97="Muy Baja",Q97="Menor"),AND(M97="Baja",Q97="Leve")),"Bajo",IF(OR(AND(M97="Muy baja",Q97="Moderado"),AND(M97="Baja",Q97="Menor"),AND(M97="Baja",Q97="Moderado"),AND(M97="Media",Q97="Leve"),AND(M97="Media",Q97="Menor"),AND(M97="Media",Q97="Moderado"),AND(M97="Alta",Q97="Leve"),AND(M97="Alta",Q97="Menor")),"Moderado",IF(OR(AND(M97="Muy Baja",Q97="Mayor"),AND(M97="Baja",Q97="Mayor"),AND(M97="Media",Q97="Mayor"),AND(M97="Alta",Q97="Moderado"),AND(M97="Alta",Q97="Mayor"),AND(M97="Muy Alta",Q97="Leve"),AND(M97="Muy Alta",Q97="Menor"),AND(M97="Muy Alta",Q97="Moderado"),AND(M97="Muy Alta",Q97="Mayor")),"Alto",IF(OR(AND(M97="Muy Baja",Q97="Catastrófico"),AND(M97="Baja",Q97="Catastrófico"),AND(M97="Media",Q97="Catastrófico"),AND(M97="Alta",Q97="Catastrófico"),AND(M97="Muy Alta",Q97="Catastrófico")),"Extremo",""))))</f>
        <v>Moderado</v>
      </c>
      <c r="T97" s="146">
        <v>1</v>
      </c>
      <c r="U97" s="172" t="s">
        <v>550</v>
      </c>
      <c r="V97" s="173" t="str">
        <f t="shared" si="109"/>
        <v>Probabilidad</v>
      </c>
      <c r="W97" s="153" t="s">
        <v>12</v>
      </c>
      <c r="X97" s="209" t="s">
        <v>7</v>
      </c>
      <c r="Y97" s="210" t="str">
        <f t="shared" ref="Y97:Y99" si="175">IF(AND(W97="Preventivo",X97="Automático"),"50%",IF(AND(W97="Preventivo",X97="Manual"),"40%",IF(AND(W97="Detectivo",X97="Automático"),"40%",IF(AND(W97="Detectivo",X97="Manual"),"30%",IF(AND(W97="Correctivo",X97="Automático"),"35%",IF(AND(W97="Correctivo",X97="Manual"),"25%",""))))))</f>
        <v>40%</v>
      </c>
      <c r="Z97" s="211" t="s">
        <v>17</v>
      </c>
      <c r="AA97" s="212" t="s">
        <v>20</v>
      </c>
      <c r="AB97" s="213" t="s">
        <v>114</v>
      </c>
      <c r="AC97" s="126" t="s">
        <v>551</v>
      </c>
      <c r="AD97" s="200">
        <f>IFERROR(IF(V97="Probabilidad",(N97-(+N97*Y97)),IF(V97="Impacto",N97,"")),"")</f>
        <v>0.36</v>
      </c>
      <c r="AE97" s="201" t="str">
        <f>IFERROR(IF(AD97="","",IF(AD97&lt;=0.2,"Muy Baja",IF(AD97&lt;=0.4,"Baja",IF(AD97&lt;=0.6,"Media",IF(AD97&lt;=0.8,"Alta","Muy Alta"))))),"")</f>
        <v>Baja</v>
      </c>
      <c r="AF97" s="174">
        <f>+AD97</f>
        <v>0.36</v>
      </c>
      <c r="AG97" s="176" t="str">
        <f t="shared" si="171"/>
        <v>Moderado</v>
      </c>
      <c r="AH97" s="174">
        <f t="shared" si="172"/>
        <v>0.6</v>
      </c>
      <c r="AI97" s="177" t="str">
        <f t="shared" si="173"/>
        <v>Moderado</v>
      </c>
      <c r="AJ97" s="457" t="str">
        <f>$AI$98</f>
        <v>Bajo</v>
      </c>
      <c r="AK97" s="453" t="s">
        <v>29</v>
      </c>
      <c r="AL97" s="404"/>
      <c r="AM97" s="404"/>
      <c r="AN97" s="404"/>
      <c r="AO97" s="404"/>
      <c r="AP97" s="404"/>
      <c r="AQ97" s="183"/>
    </row>
    <row r="98" spans="2:43" ht="186" customHeight="1" x14ac:dyDescent="0.2">
      <c r="B98" s="156" t="s">
        <v>545</v>
      </c>
      <c r="C98" s="145" t="s">
        <v>545</v>
      </c>
      <c r="D98" s="548"/>
      <c r="E98" s="563"/>
      <c r="F98" s="565"/>
      <c r="G98" s="492"/>
      <c r="H98" s="479"/>
      <c r="I98" s="479"/>
      <c r="J98" s="610"/>
      <c r="K98" s="479"/>
      <c r="L98" s="490"/>
      <c r="M98" s="455"/>
      <c r="N98" s="469"/>
      <c r="O98" s="555"/>
      <c r="P98" s="469"/>
      <c r="Q98" s="455"/>
      <c r="R98" s="469"/>
      <c r="S98" s="471"/>
      <c r="T98" s="146">
        <v>2</v>
      </c>
      <c r="U98" s="172" t="s">
        <v>552</v>
      </c>
      <c r="V98" s="173" t="str">
        <f t="shared" si="109"/>
        <v>Probabilidad</v>
      </c>
      <c r="W98" s="153" t="s">
        <v>12</v>
      </c>
      <c r="X98" s="209" t="s">
        <v>7</v>
      </c>
      <c r="Y98" s="210" t="str">
        <f t="shared" si="175"/>
        <v>40%</v>
      </c>
      <c r="Z98" s="211" t="s">
        <v>17</v>
      </c>
      <c r="AA98" s="212" t="s">
        <v>20</v>
      </c>
      <c r="AB98" s="213" t="s">
        <v>114</v>
      </c>
      <c r="AC98" s="126" t="s">
        <v>553</v>
      </c>
      <c r="AD98" s="200">
        <f>IFERROR(IF(AND(V97="Probabilidad",V98="Probabilidad"),(AF97-(+AF97*Y98)),IF(V98="Probabilidad",(N97-(+N97*Y98)),IF(V98="Impacto",AF97,""))),"")</f>
        <v>0.216</v>
      </c>
      <c r="AE98" s="201" t="str">
        <f t="shared" ref="AE98" si="176">IFERROR(IF(AD98="","",IF(AD98&lt;=0.2,"Muy Baja",IF(AD98&lt;=0.4,"Baja",IF(AD98&lt;=0.6,"Media",IF(AD98&lt;=0.8,"Alta","Muy Alta"))))),"")</f>
        <v>Baja</v>
      </c>
      <c r="AF98" s="174">
        <f t="shared" ref="AF98" si="177">+AD98</f>
        <v>0.216</v>
      </c>
      <c r="AG98" s="176" t="str">
        <f t="shared" si="171"/>
        <v>Leve</v>
      </c>
      <c r="AH98" s="174">
        <f t="shared" si="172"/>
        <v>0</v>
      </c>
      <c r="AI98" s="177" t="str">
        <f t="shared" si="173"/>
        <v>Bajo</v>
      </c>
      <c r="AJ98" s="458"/>
      <c r="AK98" s="454"/>
      <c r="AL98" s="183"/>
      <c r="AM98" s="183"/>
      <c r="AN98" s="183"/>
      <c r="AO98" s="183"/>
      <c r="AP98" s="183"/>
      <c r="AQ98" s="183"/>
    </row>
    <row r="99" spans="2:43" ht="134.25" customHeight="1" x14ac:dyDescent="0.2">
      <c r="B99" s="156" t="s">
        <v>545</v>
      </c>
      <c r="C99" s="145" t="s">
        <v>545</v>
      </c>
      <c r="D99" s="376">
        <v>70</v>
      </c>
      <c r="E99" s="140" t="s">
        <v>647</v>
      </c>
      <c r="F99" s="235" t="s">
        <v>544</v>
      </c>
      <c r="G99" s="149" t="s">
        <v>650</v>
      </c>
      <c r="H99" s="150" t="s">
        <v>586</v>
      </c>
      <c r="I99" s="150" t="s">
        <v>588</v>
      </c>
      <c r="J99" s="185" t="s">
        <v>123</v>
      </c>
      <c r="K99" s="150" t="s">
        <v>655</v>
      </c>
      <c r="L99" s="278">
        <v>400</v>
      </c>
      <c r="M99" s="317" t="str">
        <f t="shared" ref="M99:M104" si="178">IF(L99&lt;=0,"",IF(L99&lt;=2,"Muy Baja",IF(L99&lt;=24,"Baja",IF(L99&lt;=500,"Media",IF(L99&lt;=5000,"Alta","Muy Alta")))))</f>
        <v>Media</v>
      </c>
      <c r="N99" s="203">
        <f t="shared" ref="N99:N104" si="179">IF(M99="","",IF(M99="Muy Baja",0.2,IF(M99="Baja",0.4,IF(M99="Media",0.6,IF(M99="Alta",0.8,IF(M99="Muy Alta",1,))))))</f>
        <v>0.6</v>
      </c>
      <c r="O99" s="308" t="s">
        <v>145</v>
      </c>
      <c r="P99" s="189" t="str">
        <f>IF(NOT(ISERROR(MATCH(O99,'[21]Tabla Impacto'!$B$221:$B$223,0))),'[21]Tabla Impacto'!$F$223&amp;"Por favor no seleccionar los criterios de impacto(Afectación Económica o presupuestal y Pérdida Reputacional)",O99)</f>
        <v xml:space="preserve">     El riesgo afecta la imagen de la entidad con algunos usuarios de relevancia frente al logro de los objetivos</v>
      </c>
      <c r="Q99" s="318" t="str">
        <f>IF(OR(P99='Tabla Impacto'!$C$11,P99='Tabla Impacto'!$D$11),"Leve",IF(OR(P99='Tabla Impacto'!$C$12,P99='Tabla Impacto'!$D$12),"Menor",IF(OR(P99='Tabla Impacto'!$C$13,P99='Tabla Impacto'!$D$13),"Moderado",IF(OR(P99='Tabla Impacto'!$C$14,P99:P99='Tabla Impacto'!$D$14),"Mayor",IF(OR(P99='Tabla Impacto'!$C$15,P99='Tabla Impacto'!$D$15),"Catastrófico","")))))</f>
        <v>Moderado</v>
      </c>
      <c r="R99" s="319">
        <f t="shared" ref="R99:R104" si="180">IF(Q99="","",IF(Q99="Leve",0.2,IF(Q99="Menor",0.4,IF(Q99="Moderado",0.6,IF(Q99="Mayor",0.8,IF(Q99="Catastrófico",1,))))))</f>
        <v>0.6</v>
      </c>
      <c r="S99" s="320" t="str">
        <f t="shared" ref="S99:S104" si="181">IF(OR(AND(M99="Muy Baja",Q99="Leve"),AND(M99="Muy Baja",Q99="Menor"),AND(M99="Baja",Q99="Leve")),"Bajo",IF(OR(AND(M99="Muy baja",Q99="Moderado"),AND(M99="Baja",Q99="Menor"),AND(M99="Baja",Q99="Moderado"),AND(M99="Media",Q99="Leve"),AND(M99="Media",Q99="Menor"),AND(M99="Media",Q99="Moderado"),AND(M99="Alta",Q99="Leve"),AND(M99="Alta",Q99="Menor")),"Moderado",IF(OR(AND(M99="Muy Baja",Q99="Mayor"),AND(M99="Baja",Q99="Mayor"),AND(M99="Media",Q99="Mayor"),AND(M99="Alta",Q99="Moderado"),AND(M99="Alta",Q99="Mayor"),AND(M99="Muy Alta",Q99="Leve"),AND(M99="Muy Alta",Q99="Menor"),AND(M99="Muy Alta",Q99="Moderado"),AND(M99="Muy Alta",Q99="Mayor")),"Alto",IF(OR(AND(M99="Muy Baja",Q99="Catastrófico"),AND(M99="Baja",Q99="Catastrófico"),AND(M99="Media",Q99="Catastrófico"),AND(M99="Alta",Q99="Catastrófico"),AND(M99="Muy Alta",Q99="Catastrófico")),"Extremo",""))))</f>
        <v>Moderado</v>
      </c>
      <c r="T99" s="230">
        <v>1</v>
      </c>
      <c r="U99" s="321" t="s">
        <v>696</v>
      </c>
      <c r="V99" s="194" t="str">
        <f t="shared" si="109"/>
        <v>Probabilidad</v>
      </c>
      <c r="W99" s="195" t="s">
        <v>12</v>
      </c>
      <c r="X99" s="209" t="s">
        <v>7</v>
      </c>
      <c r="Y99" s="210" t="str">
        <f t="shared" si="175"/>
        <v>40%</v>
      </c>
      <c r="Z99" s="211" t="s">
        <v>17</v>
      </c>
      <c r="AA99" s="212" t="s">
        <v>20</v>
      </c>
      <c r="AB99" s="213" t="s">
        <v>114</v>
      </c>
      <c r="AC99" s="126" t="s">
        <v>547</v>
      </c>
      <c r="AD99" s="200">
        <f t="shared" ref="AD99:AD104" si="182">IFERROR(IF(V99="Probabilidad",(N99-(+N99*Y99)),IF(V99="Impacto",N99,"")),"")</f>
        <v>0.36</v>
      </c>
      <c r="AE99" s="201" t="str">
        <f t="shared" ref="AE99:AE104" si="183">IFERROR(IF(AD99="","",IF(AD99&lt;=0.2,"Muy Baja",IF(AD99&lt;=0.4,"Baja",IF(AD99&lt;=0.6,"Media",IF(AD99&lt;=0.8,"Alta","Muy Alta"))))),"")</f>
        <v>Baja</v>
      </c>
      <c r="AF99" s="174">
        <f t="shared" ref="AF99:AF104" si="184">+AD99</f>
        <v>0.36</v>
      </c>
      <c r="AG99" s="176" t="str">
        <f t="shared" si="171"/>
        <v>Moderado</v>
      </c>
      <c r="AH99" s="174">
        <f t="shared" si="172"/>
        <v>0.6</v>
      </c>
      <c r="AI99" s="177" t="str">
        <f t="shared" si="173"/>
        <v>Moderado</v>
      </c>
      <c r="AJ99" s="202" t="str">
        <f>$AI$99</f>
        <v>Moderado</v>
      </c>
      <c r="AK99" s="157" t="s">
        <v>30</v>
      </c>
      <c r="AL99" s="324"/>
      <c r="AM99" s="324"/>
      <c r="AN99" s="324"/>
      <c r="AO99" s="324"/>
      <c r="AP99" s="324"/>
      <c r="AQ99" s="183"/>
    </row>
    <row r="100" spans="2:43" ht="150.75" customHeight="1" x14ac:dyDescent="0.2">
      <c r="B100" s="156" t="s">
        <v>545</v>
      </c>
      <c r="C100" s="145" t="s">
        <v>545</v>
      </c>
      <c r="D100" s="376">
        <v>71</v>
      </c>
      <c r="E100" s="130" t="s">
        <v>693</v>
      </c>
      <c r="F100" s="235" t="s">
        <v>694</v>
      </c>
      <c r="G100" s="149" t="s">
        <v>695</v>
      </c>
      <c r="H100" s="150" t="s">
        <v>586</v>
      </c>
      <c r="I100" s="150" t="s">
        <v>588</v>
      </c>
      <c r="J100" s="185" t="s">
        <v>123</v>
      </c>
      <c r="K100" s="150" t="s">
        <v>655</v>
      </c>
      <c r="L100" s="179">
        <v>12</v>
      </c>
      <c r="M100" s="188" t="str">
        <f t="shared" si="178"/>
        <v>Baja</v>
      </c>
      <c r="N100" s="203">
        <f t="shared" si="179"/>
        <v>0.4</v>
      </c>
      <c r="O100" s="204" t="s">
        <v>145</v>
      </c>
      <c r="P100" s="203" t="str">
        <f>IF(NOT(ISERROR(MATCH(O100,'[21]Tabla Impacto'!$B$221:$B$223,0))),'[21]Tabla Impacto'!$F$223&amp;"Por favor no seleccionar los criterios de impacto(Afectación Económica o presupuestal y Pérdida Reputacional)",O100)</f>
        <v xml:space="preserve">     El riesgo afecta la imagen de la entidad con algunos usuarios de relevancia frente al logro de los objetivos</v>
      </c>
      <c r="Q100" s="322" t="str">
        <f>IF(OR(P100='Tabla Impacto'!$C$11,P100='Tabla Impacto'!$D$11),"Leve",IF(OR(P100='Tabla Impacto'!$C$12,P100='Tabla Impacto'!$D$12),"Menor",IF(OR(P100='Tabla Impacto'!$C$13,P100='Tabla Impacto'!$D$13),"Moderado",IF(OR(P100='Tabla Impacto'!$C$14,P100:P100='Tabla Impacto'!$D$14),"Mayor",IF(OR(P100='Tabla Impacto'!$C$15,P100='Tabla Impacto'!$D$15),"Catastrófico","")))))</f>
        <v>Moderado</v>
      </c>
      <c r="R100" s="280">
        <f t="shared" si="180"/>
        <v>0.6</v>
      </c>
      <c r="S100" s="315" t="str">
        <f t="shared" si="181"/>
        <v>Moderado</v>
      </c>
      <c r="T100" s="323">
        <v>1</v>
      </c>
      <c r="U100" s="172" t="s">
        <v>698</v>
      </c>
      <c r="V100" s="208" t="str">
        <f t="shared" ref="V100" si="185">IF(OR(W100="Preventivo",W100="Detectivo"),"Probabilidad",IF(W100="Correctivo","Impacto",""))</f>
        <v>Probabilidad</v>
      </c>
      <c r="W100" s="209" t="s">
        <v>12</v>
      </c>
      <c r="X100" s="209" t="s">
        <v>7</v>
      </c>
      <c r="Y100" s="210" t="str">
        <f t="shared" ref="Y100" si="186">IF(AND(W100="Preventivo",X100="Automático"),"50%",IF(AND(W100="Preventivo",X100="Manual"),"40%",IF(AND(W100="Detectivo",X100="Automático"),"40%",IF(AND(W100="Detectivo",X100="Manual"),"30%",IF(AND(W100="Correctivo",X100="Automático"),"35%",IF(AND(W100="Correctivo",X100="Manual"),"25%",""))))))</f>
        <v>40%</v>
      </c>
      <c r="Z100" s="211" t="s">
        <v>17</v>
      </c>
      <c r="AA100" s="212" t="s">
        <v>20</v>
      </c>
      <c r="AB100" s="213" t="s">
        <v>114</v>
      </c>
      <c r="AC100" s="126" t="s">
        <v>697</v>
      </c>
      <c r="AD100" s="200">
        <f t="shared" si="182"/>
        <v>0.24</v>
      </c>
      <c r="AE100" s="201" t="str">
        <f t="shared" si="183"/>
        <v>Baja</v>
      </c>
      <c r="AF100" s="174">
        <f t="shared" si="184"/>
        <v>0.24</v>
      </c>
      <c r="AG100" s="176" t="str">
        <f t="shared" ref="AG100" si="187">IFERROR(IF(AH100="","",IF(AH100&lt;=0.2,"Leve",IF(AH100&lt;=0.4,"Menor",IF(AH100&lt;=0.6,"Moderado",IF(AH100&lt;=0.8,"Mayor","Catastrófico"))))),"")</f>
        <v>Moderado</v>
      </c>
      <c r="AH100" s="174">
        <f t="shared" ref="AH100" si="188">IFERROR(IF(V100="Impacto",(R100-(+R100*Y100)),IF(V100="Probabilidad",R100,"")),"")</f>
        <v>0.6</v>
      </c>
      <c r="AI100" s="177" t="str">
        <f t="shared" ref="AI100" si="189">IFERROR(IF(OR(AND(AE100="Muy Baja",AG100="Leve"),AND(AE100="Muy Baja",AG100="Menor"),AND(AE100="Baja",AG100="Leve")),"Bajo",IF(OR(AND(AE100="Muy baja",AG100="Moderado"),AND(AE100="Baja",AG100="Menor"),AND(AE100="Baja",AG100="Moderado"),AND(AE100="Media",AG100="Leve"),AND(AE100="Media",AG100="Menor"),AND(AE100="Media",AG100="Moderado"),AND(AE100="Alta",AG100="Leve"),AND(AE100="Alta",AG100="Menor")),"Moderado",IF(OR(AND(AE100="Muy Baja",AG100="Mayor"),AND(AE100="Baja",AG100="Mayor"),AND(AE100="Media",AG100="Mayor"),AND(AE100="Alta",AG100="Moderado"),AND(AE100="Alta",AG100="Mayor"),AND(AE100="Muy Alta",AG100="Leve"),AND(AE100="Muy Alta",AG100="Menor"),AND(AE100="Muy Alta",AG100="Moderado"),AND(AE100="Muy Alta",AG100="Mayor")),"Alto",IF(OR(AND(AE100="Muy Baja",AG100="Catastrófico"),AND(AE100="Baja",AG100="Catastrófico"),AND(AE100="Media",AG100="Catastrófico"),AND(AE100="Alta",AG100="Catastrófico"),AND(AE100="Muy Alta",AG100="Catastrófico")),"Extremo","")))),"")</f>
        <v>Moderado</v>
      </c>
      <c r="AJ100" s="177" t="str">
        <f>$AI$100</f>
        <v>Moderado</v>
      </c>
      <c r="AK100" s="154" t="s">
        <v>30</v>
      </c>
      <c r="AL100" s="324"/>
      <c r="AM100" s="324"/>
      <c r="AN100" s="324"/>
      <c r="AO100" s="324"/>
      <c r="AP100" s="324"/>
      <c r="AQ100" s="324"/>
    </row>
    <row r="101" spans="2:43" ht="126" customHeight="1" x14ac:dyDescent="0.2">
      <c r="B101" s="550" t="s">
        <v>555</v>
      </c>
      <c r="C101" s="550" t="s">
        <v>555</v>
      </c>
      <c r="D101" s="376">
        <v>72</v>
      </c>
      <c r="E101" s="137" t="s">
        <v>554</v>
      </c>
      <c r="F101" s="148" t="s">
        <v>556</v>
      </c>
      <c r="G101" s="145" t="s">
        <v>651</v>
      </c>
      <c r="H101" s="146" t="s">
        <v>586</v>
      </c>
      <c r="I101" s="146" t="s">
        <v>588</v>
      </c>
      <c r="J101" s="148" t="s">
        <v>123</v>
      </c>
      <c r="K101" s="146" t="s">
        <v>655</v>
      </c>
      <c r="L101" s="278">
        <f>360*8</f>
        <v>2880</v>
      </c>
      <c r="M101" s="317" t="str">
        <f t="shared" si="178"/>
        <v>Alta</v>
      </c>
      <c r="N101" s="203">
        <f t="shared" si="179"/>
        <v>0.8</v>
      </c>
      <c r="O101" s="204" t="s">
        <v>145</v>
      </c>
      <c r="P101" s="203" t="str">
        <f>IF(NOT(ISERROR(MATCH(O101,'[22]Tabla Impacto'!$B$221:$B$223,0))),'[22]Tabla Impacto'!$F$223&amp;"Por favor no seleccionar los criterios de impacto(Afectación Económica o presupuestal y Pérdida Reputacional)",O101)</f>
        <v xml:space="preserve">     El riesgo afecta la imagen de la entidad con algunos usuarios de relevancia frente al logro de los objetivos</v>
      </c>
      <c r="Q101" s="325" t="str">
        <f>IF(OR(P101='Tabla Impacto'!$C$11,P101='Tabla Impacto'!$D$11),"Leve",IF(OR(P101='Tabla Impacto'!$C$12,P101='Tabla Impacto'!$D$12),"Menor",IF(OR(P101='Tabla Impacto'!$C$13,P101='Tabla Impacto'!$D$13),"Moderado",IF(OR(P101='Tabla Impacto'!$C$14,P101:P101='Tabla Impacto'!$D$14),"Mayor",IF(OR(P101='Tabla Impacto'!$C$15,P101='Tabla Impacto'!$D$15),"Catastrófico","")))))</f>
        <v>Moderado</v>
      </c>
      <c r="R101" s="189">
        <f t="shared" si="180"/>
        <v>0.6</v>
      </c>
      <c r="S101" s="193" t="str">
        <f t="shared" si="181"/>
        <v>Alto</v>
      </c>
      <c r="T101" s="152">
        <v>1</v>
      </c>
      <c r="U101" s="126" t="s">
        <v>558</v>
      </c>
      <c r="V101" s="194" t="str">
        <f t="shared" si="109"/>
        <v>Probabilidad</v>
      </c>
      <c r="W101" s="195" t="s">
        <v>12</v>
      </c>
      <c r="X101" s="195" t="s">
        <v>7</v>
      </c>
      <c r="Y101" s="196" t="str">
        <f>IF(AND(W101="Preventivo",X101="Automático"),"50%",IF(AND(W101="Preventivo",X101="Manual"),"40%",IF(AND(W101="Detectivo",X101="Automático"),"40%",IF(AND(W101="Detectivo",X101="Manual"),"30%",IF(AND(W101="Correctivo",X101="Automático"),"35%",IF(AND(W101="Correctivo",X101="Manual"),"25%",""))))))</f>
        <v>40%</v>
      </c>
      <c r="Z101" s="197" t="s">
        <v>17</v>
      </c>
      <c r="AA101" s="198" t="s">
        <v>20</v>
      </c>
      <c r="AB101" s="199" t="s">
        <v>114</v>
      </c>
      <c r="AC101" s="126" t="s">
        <v>559</v>
      </c>
      <c r="AD101" s="200">
        <f t="shared" si="182"/>
        <v>0.48</v>
      </c>
      <c r="AE101" s="206" t="str">
        <f t="shared" si="183"/>
        <v>Media</v>
      </c>
      <c r="AF101" s="196">
        <f t="shared" si="184"/>
        <v>0.48</v>
      </c>
      <c r="AG101" s="207" t="str">
        <f t="shared" si="171"/>
        <v>Moderado</v>
      </c>
      <c r="AH101" s="196">
        <f t="shared" si="172"/>
        <v>0.6</v>
      </c>
      <c r="AI101" s="202" t="str">
        <f t="shared" si="173"/>
        <v>Moderado</v>
      </c>
      <c r="AJ101" s="202" t="str">
        <f>$AI$101</f>
        <v>Moderado</v>
      </c>
      <c r="AK101" s="282" t="s">
        <v>30</v>
      </c>
      <c r="AL101" s="144" t="s">
        <v>560</v>
      </c>
      <c r="AM101" s="144" t="s">
        <v>561</v>
      </c>
      <c r="AN101" s="257"/>
      <c r="AO101" s="257"/>
      <c r="AP101" s="144" t="s">
        <v>480</v>
      </c>
      <c r="AQ101" s="278" t="s">
        <v>38</v>
      </c>
    </row>
    <row r="102" spans="2:43" ht="102" x14ac:dyDescent="0.2">
      <c r="B102" s="550"/>
      <c r="C102" s="550"/>
      <c r="D102" s="376">
        <v>73</v>
      </c>
      <c r="E102" s="137" t="s">
        <v>857</v>
      </c>
      <c r="F102" s="148" t="s">
        <v>557</v>
      </c>
      <c r="G102" s="145" t="s">
        <v>652</v>
      </c>
      <c r="H102" s="146" t="s">
        <v>586</v>
      </c>
      <c r="I102" s="146" t="s">
        <v>588</v>
      </c>
      <c r="J102" s="148" t="s">
        <v>123</v>
      </c>
      <c r="K102" s="146" t="s">
        <v>655</v>
      </c>
      <c r="L102" s="179">
        <f>22*4</f>
        <v>88</v>
      </c>
      <c r="M102" s="188" t="str">
        <f t="shared" si="178"/>
        <v>Media</v>
      </c>
      <c r="N102" s="189">
        <f t="shared" si="179"/>
        <v>0.6</v>
      </c>
      <c r="O102" s="326" t="s">
        <v>146</v>
      </c>
      <c r="P102" s="327" t="str">
        <f>IF(NOT(ISERROR(MATCH(O102,'[22]Tabla Impacto'!$B$221:$B$223,0))),'[22]Tabla Impacto'!$F$223&amp;"Por favor no seleccionar los criterios de impacto(Afectación Económica o presupuestal y Pérdida Reputacional)",O102)</f>
        <v xml:space="preserve">     El riesgo afecta la imagen de de la entidad con efecto publicitario sostenido a nivel de sector administrativo, nivel departamental o municipal</v>
      </c>
      <c r="Q102" s="295" t="str">
        <f>IF(OR(P102='Tabla Impacto'!$C$11,P102='Tabla Impacto'!$D$11),"Leve",IF(OR(P102='Tabla Impacto'!$C$12,P102='Tabla Impacto'!$D$12),"Menor",IF(OR(P102='Tabla Impacto'!$C$13,P102='Tabla Impacto'!$D$13),"Moderado",IF(OR(P102='Tabla Impacto'!$C$14,P102:P102='Tabla Impacto'!$D$14),"Mayor",IF(OR(P102='Tabla Impacto'!$C$15,P102='Tabla Impacto'!$D$15),"Catastrófico","")))))</f>
        <v>Mayor</v>
      </c>
      <c r="R102" s="244">
        <f>IF(Q102="","",IF(Q102="Leve",0.2,IF(Q102="Menor",0.4,IF(Q102="Moderado",0.6,IF(Q102="Mayor",0.8,IF(Q102="Catastrófico",1,))))))</f>
        <v>0.8</v>
      </c>
      <c r="S102" s="246" t="str">
        <f t="shared" si="181"/>
        <v>Alto</v>
      </c>
      <c r="T102" s="146">
        <v>1</v>
      </c>
      <c r="U102" s="328" t="s">
        <v>562</v>
      </c>
      <c r="V102" s="194" t="str">
        <f t="shared" si="109"/>
        <v>Probabilidad</v>
      </c>
      <c r="W102" s="209" t="s">
        <v>12</v>
      </c>
      <c r="X102" s="209" t="s">
        <v>7</v>
      </c>
      <c r="Y102" s="210" t="str">
        <f>IF(AND(W102="Preventivo",X102="Automático"),"50%",IF(AND(W102="Preventivo",X102="Manual"),"40%",IF(AND(W102="Detectivo",X102="Automático"),"40%",IF(AND(W102="Detectivo",X102="Manual"),"30%",IF(AND(W102="Correctivo",X102="Automático"),"35%",IF(AND(W102="Correctivo",X102="Manual"),"25%",""))))))</f>
        <v>40%</v>
      </c>
      <c r="Z102" s="211" t="s">
        <v>17</v>
      </c>
      <c r="AA102" s="212" t="s">
        <v>20</v>
      </c>
      <c r="AB102" s="213" t="s">
        <v>114</v>
      </c>
      <c r="AC102" s="329" t="s">
        <v>563</v>
      </c>
      <c r="AD102" s="283">
        <f t="shared" si="182"/>
        <v>0.36</v>
      </c>
      <c r="AE102" s="201" t="str">
        <f t="shared" si="183"/>
        <v>Baja</v>
      </c>
      <c r="AF102" s="174">
        <f t="shared" si="184"/>
        <v>0.36</v>
      </c>
      <c r="AG102" s="176" t="str">
        <f t="shared" si="171"/>
        <v>Mayor</v>
      </c>
      <c r="AH102" s="174">
        <f t="shared" si="172"/>
        <v>0.8</v>
      </c>
      <c r="AI102" s="177" t="str">
        <f t="shared" si="173"/>
        <v>Alto</v>
      </c>
      <c r="AJ102" s="177" t="str">
        <f>$AI$102</f>
        <v>Alto</v>
      </c>
      <c r="AK102" s="153" t="s">
        <v>129</v>
      </c>
      <c r="AL102" s="148" t="s">
        <v>564</v>
      </c>
      <c r="AM102" s="148" t="s">
        <v>561</v>
      </c>
      <c r="AN102" s="274" t="s">
        <v>658</v>
      </c>
      <c r="AO102" s="305" t="s">
        <v>424</v>
      </c>
      <c r="AP102" s="148" t="s">
        <v>565</v>
      </c>
      <c r="AQ102" s="179" t="s">
        <v>38</v>
      </c>
    </row>
    <row r="103" spans="2:43" ht="63.75" customHeight="1" x14ac:dyDescent="0.2">
      <c r="B103" s="156" t="s">
        <v>571</v>
      </c>
      <c r="C103" s="148" t="s">
        <v>570</v>
      </c>
      <c r="D103" s="376">
        <v>74</v>
      </c>
      <c r="E103" s="137" t="s">
        <v>566</v>
      </c>
      <c r="F103" s="148" t="s">
        <v>568</v>
      </c>
      <c r="G103" s="145" t="s">
        <v>653</v>
      </c>
      <c r="H103" s="146" t="s">
        <v>586</v>
      </c>
      <c r="I103" s="146" t="s">
        <v>588</v>
      </c>
      <c r="J103" s="148" t="s">
        <v>118</v>
      </c>
      <c r="K103" s="146" t="s">
        <v>655</v>
      </c>
      <c r="L103" s="179">
        <v>175</v>
      </c>
      <c r="M103" s="188" t="str">
        <f t="shared" si="178"/>
        <v>Media</v>
      </c>
      <c r="N103" s="294">
        <f t="shared" si="179"/>
        <v>0.6</v>
      </c>
      <c r="O103" s="190" t="s">
        <v>145</v>
      </c>
      <c r="P103" s="191" t="str">
        <f>IF(NOT(ISERROR(MATCH(O103,'[23]Tabla Impacto'!$B$221:$B$223,0))),'[23]Tabla Impacto'!$F$223&amp;"Por favor no seleccionar los criterios de impacto(Afectación Económica o presupuestal y Pérdida Reputacional)",O103)</f>
        <v xml:space="preserve">     El riesgo afecta la imagen de la entidad con algunos usuarios de relevancia frente al logro de los objetivos</v>
      </c>
      <c r="Q103" s="295" t="str">
        <f>IF(OR(P103='Tabla Impacto'!$C$11,P103='Tabla Impacto'!$D$11),"Leve",IF(OR(P103='Tabla Impacto'!$C$12,P103='Tabla Impacto'!$D$12),"Menor",IF(OR(P103='Tabla Impacto'!$C$13,P103='Tabla Impacto'!$D$13),"Moderado",IF(OR(P103='Tabla Impacto'!$C$14,P103:P103='Tabla Impacto'!$D$14),"Mayor",IF(OR(P103='Tabla Impacto'!$C$15,P103='Tabla Impacto'!$D$15),"Catastrófico","")))))</f>
        <v>Moderado</v>
      </c>
      <c r="R103" s="189">
        <f t="shared" si="180"/>
        <v>0.6</v>
      </c>
      <c r="S103" s="193" t="str">
        <f t="shared" si="181"/>
        <v>Moderado</v>
      </c>
      <c r="T103" s="152">
        <v>1</v>
      </c>
      <c r="U103" s="126" t="s">
        <v>526</v>
      </c>
      <c r="V103" s="194" t="str">
        <f t="shared" si="109"/>
        <v>Probabilidad</v>
      </c>
      <c r="W103" s="195" t="s">
        <v>12</v>
      </c>
      <c r="X103" s="195" t="s">
        <v>7</v>
      </c>
      <c r="Y103" s="196" t="str">
        <f>IF(AND(W103="Preventivo",X103="Automático"),"50%",IF(AND(W103="Preventivo",X103="Manual"),"40%",IF(AND(W103="Detectivo",X103="Automático"),"40%",IF(AND(W103="Detectivo",X103="Manual"),"30%",IF(AND(W103="Correctivo",X103="Automático"),"35%",IF(AND(W103="Correctivo",X103="Manual"),"25%",""))))))</f>
        <v>40%</v>
      </c>
      <c r="Z103" s="197" t="s">
        <v>17</v>
      </c>
      <c r="AA103" s="198" t="s">
        <v>20</v>
      </c>
      <c r="AB103" s="199" t="s">
        <v>114</v>
      </c>
      <c r="AC103" s="126" t="s">
        <v>527</v>
      </c>
      <c r="AD103" s="200">
        <f t="shared" si="182"/>
        <v>0.36</v>
      </c>
      <c r="AE103" s="206" t="str">
        <f t="shared" si="183"/>
        <v>Baja</v>
      </c>
      <c r="AF103" s="196">
        <f t="shared" si="184"/>
        <v>0.36</v>
      </c>
      <c r="AG103" s="207" t="str">
        <f t="shared" si="171"/>
        <v>Moderado</v>
      </c>
      <c r="AH103" s="196">
        <f t="shared" si="172"/>
        <v>0.6</v>
      </c>
      <c r="AI103" s="202" t="str">
        <f t="shared" si="173"/>
        <v>Moderado</v>
      </c>
      <c r="AJ103" s="202" t="str">
        <f>$AI$103</f>
        <v>Moderado</v>
      </c>
      <c r="AK103" s="154" t="s">
        <v>30</v>
      </c>
      <c r="AL103" s="144"/>
      <c r="AM103" s="144"/>
      <c r="AN103" s="306"/>
      <c r="AO103" s="307"/>
      <c r="AP103" s="144"/>
      <c r="AQ103" s="278"/>
    </row>
    <row r="104" spans="2:43" ht="63.75" x14ac:dyDescent="0.2">
      <c r="B104" s="156" t="s">
        <v>571</v>
      </c>
      <c r="C104" s="148" t="s">
        <v>570</v>
      </c>
      <c r="D104" s="548">
        <v>75</v>
      </c>
      <c r="E104" s="561" t="s">
        <v>567</v>
      </c>
      <c r="F104" s="489" t="s">
        <v>569</v>
      </c>
      <c r="G104" s="491" t="s">
        <v>641</v>
      </c>
      <c r="H104" s="478" t="s">
        <v>586</v>
      </c>
      <c r="I104" s="478" t="s">
        <v>588</v>
      </c>
      <c r="J104" s="480" t="s">
        <v>118</v>
      </c>
      <c r="K104" s="478" t="s">
        <v>655</v>
      </c>
      <c r="L104" s="486">
        <v>428</v>
      </c>
      <c r="M104" s="468" t="str">
        <f t="shared" si="178"/>
        <v>Media</v>
      </c>
      <c r="N104" s="611">
        <f t="shared" si="179"/>
        <v>0.6</v>
      </c>
      <c r="O104" s="612" t="s">
        <v>146</v>
      </c>
      <c r="P104" s="566" t="str">
        <f>IF(NOT(ISERROR(MATCH(O104,'[23]Tabla Impacto'!$B$221:$B$223,0))),'[23]Tabla Impacto'!$F$223&amp;"Por favor no seleccionar los criterios de impacto(Afectación Económica o presupuestal y Pérdida Reputacional)",O104)</f>
        <v xml:space="preserve">     El riesgo afecta la imagen de de la entidad con efecto publicitario sostenido a nivel de sector administrativo, nivel departamental o municipal</v>
      </c>
      <c r="Q104" s="615" t="str">
        <f>IF(OR(P104='Tabla Impacto'!$C$11,P104='Tabla Impacto'!$D$11),"Leve",IF(OR(P104='Tabla Impacto'!$C$12,P104='Tabla Impacto'!$D$12),"Menor",IF(OR(P104='Tabla Impacto'!$C$13,P104='Tabla Impacto'!$D$13),"Moderado",IF(OR(P104='Tabla Impacto'!$C$14,P104:P104='Tabla Impacto'!$D$14),"Mayor",IF(OR(P104='Tabla Impacto'!$C$15,P104='Tabla Impacto'!$D$15),"Catastrófico","")))))</f>
        <v>Mayor</v>
      </c>
      <c r="R104" s="614">
        <f t="shared" si="180"/>
        <v>0.8</v>
      </c>
      <c r="S104" s="608" t="str">
        <f t="shared" si="181"/>
        <v>Alto</v>
      </c>
      <c r="T104" s="146">
        <v>1</v>
      </c>
      <c r="U104" s="126" t="s">
        <v>528</v>
      </c>
      <c r="V104" s="208" t="str">
        <f t="shared" si="109"/>
        <v>Probabilidad</v>
      </c>
      <c r="W104" s="209" t="s">
        <v>12</v>
      </c>
      <c r="X104" s="209" t="s">
        <v>7</v>
      </c>
      <c r="Y104" s="210" t="str">
        <f>IF(AND(W104="Preventivo",X104="Automático"),"50%",IF(AND(W104="Preventivo",X104="Manual"),"40%",IF(AND(W104="Detectivo",X104="Automático"),"40%",IF(AND(W104="Detectivo",X104="Manual"),"30%",IF(AND(W104="Correctivo",X104="Automático"),"35%",IF(AND(W104="Correctivo",X104="Manual"),"25%",""))))))</f>
        <v>40%</v>
      </c>
      <c r="Z104" s="211" t="s">
        <v>17</v>
      </c>
      <c r="AA104" s="212" t="s">
        <v>20</v>
      </c>
      <c r="AB104" s="213" t="s">
        <v>114</v>
      </c>
      <c r="AC104" s="126" t="s">
        <v>529</v>
      </c>
      <c r="AD104" s="200">
        <f t="shared" si="182"/>
        <v>0.36</v>
      </c>
      <c r="AE104" s="201" t="str">
        <f t="shared" si="183"/>
        <v>Baja</v>
      </c>
      <c r="AF104" s="174">
        <f t="shared" si="184"/>
        <v>0.36</v>
      </c>
      <c r="AG104" s="176" t="str">
        <f t="shared" si="171"/>
        <v>Mayor</v>
      </c>
      <c r="AH104" s="174">
        <f t="shared" si="172"/>
        <v>0.8</v>
      </c>
      <c r="AI104" s="177" t="str">
        <f t="shared" si="173"/>
        <v>Alto</v>
      </c>
      <c r="AJ104" s="457" t="str">
        <f>$AI$105</f>
        <v>Moderado</v>
      </c>
      <c r="AK104" s="453" t="s">
        <v>30</v>
      </c>
      <c r="AL104" s="480"/>
      <c r="AM104" s="480"/>
      <c r="AN104" s="482"/>
      <c r="AO104" s="484"/>
      <c r="AP104" s="480"/>
      <c r="AQ104" s="486"/>
    </row>
    <row r="105" spans="2:43" ht="63.75" x14ac:dyDescent="0.2">
      <c r="B105" s="156" t="s">
        <v>571</v>
      </c>
      <c r="C105" s="148" t="s">
        <v>570</v>
      </c>
      <c r="D105" s="548"/>
      <c r="E105" s="561"/>
      <c r="F105" s="489"/>
      <c r="G105" s="613"/>
      <c r="H105" s="551"/>
      <c r="I105" s="551"/>
      <c r="J105" s="489"/>
      <c r="K105" s="551"/>
      <c r="L105" s="490"/>
      <c r="M105" s="455"/>
      <c r="N105" s="469"/>
      <c r="O105" s="567"/>
      <c r="P105" s="477"/>
      <c r="Q105" s="455"/>
      <c r="R105" s="469"/>
      <c r="S105" s="465"/>
      <c r="T105" s="146">
        <v>2</v>
      </c>
      <c r="U105" s="172" t="s">
        <v>536</v>
      </c>
      <c r="V105" s="208" t="str">
        <f t="shared" si="109"/>
        <v>Probabilidad</v>
      </c>
      <c r="W105" s="209" t="s">
        <v>12</v>
      </c>
      <c r="X105" s="209" t="s">
        <v>7</v>
      </c>
      <c r="Y105" s="210" t="str">
        <f t="shared" ref="Y105" si="190">IF(AND(W105="Preventivo",X105="Automático"),"50%",IF(AND(W105="Preventivo",X105="Manual"),"40%",IF(AND(W105="Detectivo",X105="Automático"),"40%",IF(AND(W105="Detectivo",X105="Manual"),"30%",IF(AND(W105="Correctivo",X105="Automático"),"35%",IF(AND(W105="Correctivo",X105="Manual"),"25%",""))))))</f>
        <v>40%</v>
      </c>
      <c r="Z105" s="211" t="s">
        <v>17</v>
      </c>
      <c r="AA105" s="212" t="s">
        <v>20</v>
      </c>
      <c r="AB105" s="213" t="s">
        <v>114</v>
      </c>
      <c r="AC105" s="126" t="s">
        <v>530</v>
      </c>
      <c r="AD105" s="200">
        <f>IFERROR(IF(AND(V104="Probabilidad",V105="Probabilidad"),(AF104-(+AF104*Y105)),IF(V105="Probabilidad",(N104-(+N104*Y105)),IF(V105="Impacto",AF104,""))),"")</f>
        <v>0.216</v>
      </c>
      <c r="AE105" s="201" t="str">
        <f t="shared" ref="AE105" si="191">IFERROR(IF(AD105="","",IF(AD105&lt;=0.2,"Muy Baja",IF(AD105&lt;=0.4,"Baja",IF(AD105&lt;=0.6,"Media",IF(AD105&lt;=0.8,"Alta","Muy Alta"))))),"")</f>
        <v>Baja</v>
      </c>
      <c r="AF105" s="174">
        <f t="shared" ref="AF105" si="192">+AD105</f>
        <v>0.216</v>
      </c>
      <c r="AG105" s="176" t="str">
        <f t="shared" ref="AG105" si="193">IFERROR(IF(AH105="","",IF(AH105&lt;=0.2,"Leve",IF(AH105&lt;=0.4,"Menor",IF(AH105&lt;=0.6,"Moderado",IF(AH105&lt;=0.8,"Mayor","Catastrófico"))))),"")</f>
        <v>Moderado</v>
      </c>
      <c r="AH105" s="216">
        <f>IFERROR(IF(AND(V104="Impacto",V105="Impacto"),(AH103-(+AH103*Y105)),IF(V105="Impacto",($M$13-(+$M$13*Y105)),IF(V105="Probabilidad",AH103,""))),"")</f>
        <v>0.6</v>
      </c>
      <c r="AI105" s="177" t="str">
        <f t="shared" ref="AI105" si="194">IFERROR(IF(OR(AND(AE105="Muy Baja",AG105="Leve"),AND(AE105="Muy Baja",AG105="Menor"),AND(AE105="Baja",AG105="Leve")),"Bajo",IF(OR(AND(AE105="Muy baja",AG105="Moderado"),AND(AE105="Baja",AG105="Menor"),AND(AE105="Baja",AG105="Moderado"),AND(AE105="Media",AG105="Leve"),AND(AE105="Media",AG105="Menor"),AND(AE105="Media",AG105="Moderado"),AND(AE105="Alta",AG105="Leve"),AND(AE105="Alta",AG105="Menor")),"Moderado",IF(OR(AND(AE105="Muy Baja",AG105="Mayor"),AND(AE105="Baja",AG105="Mayor"),AND(AE105="Media",AG105="Mayor"),AND(AE105="Alta",AG105="Moderado"),AND(AE105="Alta",AG105="Mayor"),AND(AE105="Muy Alta",AG105="Leve"),AND(AE105="Muy Alta",AG105="Menor"),AND(AE105="Muy Alta",AG105="Moderado"),AND(AE105="Muy Alta",AG105="Mayor")),"Alto",IF(OR(AND(AE105="Muy Baja",AG105="Catastrófico"),AND(AE105="Baja",AG105="Catastrófico"),AND(AE105="Media",AG105="Catastrófico"),AND(AE105="Alta",AG105="Catastrófico"),AND(AE105="Muy Alta",AG105="Catastrófico")),"Extremo","")))),"")</f>
        <v>Moderado</v>
      </c>
      <c r="AJ105" s="458"/>
      <c r="AK105" s="454"/>
      <c r="AL105" s="489"/>
      <c r="AM105" s="489"/>
      <c r="AN105" s="600"/>
      <c r="AO105" s="493"/>
      <c r="AP105" s="489"/>
      <c r="AQ105" s="487"/>
    </row>
    <row r="106" spans="2:43" ht="120.75" customHeight="1" x14ac:dyDescent="0.2">
      <c r="B106" s="286" t="s">
        <v>573</v>
      </c>
      <c r="C106" s="148" t="s">
        <v>572</v>
      </c>
      <c r="D106" s="376">
        <v>76</v>
      </c>
      <c r="E106" s="137" t="s">
        <v>521</v>
      </c>
      <c r="F106" s="148" t="s">
        <v>524</v>
      </c>
      <c r="G106" s="145" t="s">
        <v>642</v>
      </c>
      <c r="H106" s="152" t="s">
        <v>586</v>
      </c>
      <c r="I106" s="152" t="s">
        <v>588</v>
      </c>
      <c r="J106" s="144" t="s">
        <v>118</v>
      </c>
      <c r="K106" s="152" t="s">
        <v>655</v>
      </c>
      <c r="L106" s="278">
        <v>144</v>
      </c>
      <c r="M106" s="317" t="str">
        <f>IF(L106&lt;=0,"",IF(L106&lt;=2,"Muy Baja",IF(L106&lt;=24,"Baja",IF(L106&lt;=500,"Media",IF(L106&lt;=5000,"Alta","Muy Alta")))))</f>
        <v>Media</v>
      </c>
      <c r="N106" s="189">
        <f>IF(M106="","",IF(M106="Muy Baja",0.2,IF(M106="Baja",0.4,IF(M106="Media",0.6,IF(M106="Alta",0.8,IF(M106="Muy Alta",1,))))))</f>
        <v>0.6</v>
      </c>
      <c r="O106" s="190" t="s">
        <v>146</v>
      </c>
      <c r="P106" s="191" t="str">
        <f>IF(NOT(ISERROR(MATCH(O106,'[24]Tabla Impacto'!$B$221:$B$223,0))),'[24]Tabla Impacto'!$F$223&amp;"Por favor no seleccionar los criterios de impacto(Afectación Económica o presupuestal y Pérdida Reputacional)",O106)</f>
        <v xml:space="preserve">     El riesgo afecta la imagen de de la entidad con efecto publicitario sostenido a nivel de sector administrativo, nivel departamental o municipal</v>
      </c>
      <c r="Q106" s="314" t="str">
        <f>IF(OR(P106='Tabla Impacto'!$C$11,P106='Tabla Impacto'!$D$11),"Leve",IF(OR(P106='Tabla Impacto'!$C$12,P106='Tabla Impacto'!$D$12),"Menor",IF(OR(P106='Tabla Impacto'!$C$13,P106='Tabla Impacto'!$D$13),"Moderado",IF(OR(P106='Tabla Impacto'!$C$14,P106:P106='Tabla Impacto'!$D$14),"Mayor",IF(OR(P106='Tabla Impacto'!$C$15,P106='Tabla Impacto'!$D$15),"Catastrófico","")))))</f>
        <v>Mayor</v>
      </c>
      <c r="R106" s="189">
        <f>IF(Q106="","",IF(Q106="Leve",0.2,IF(Q106="Menor",0.4,IF(Q106="Moderado",0.6,IF(Q106="Mayor",0.8,IF(Q106="Catastrófico",1,))))))</f>
        <v>0.8</v>
      </c>
      <c r="S106" s="193" t="str">
        <f>IF(OR(AND(M106="Muy Baja",Q106="Leve"),AND(M106="Muy Baja",Q106="Menor"),AND(M106="Baja",Q106="Leve")),"Bajo",IF(OR(AND(M106="Muy baja",Q106="Moderado"),AND(M106="Baja",Q106="Menor"),AND(M106="Baja",Q106="Moderado"),AND(M106="Media",Q106="Leve"),AND(M106="Media",Q106="Menor"),AND(M106="Media",Q106="Moderado"),AND(M106="Alta",Q106="Leve"),AND(M106="Alta",Q106="Menor")),"Moderado",IF(OR(AND(M106="Muy Baja",Q106="Mayor"),AND(M106="Baja",Q106="Mayor"),AND(M106="Media",Q106="Mayor"),AND(M106="Alta",Q106="Moderado"),AND(M106="Alta",Q106="Mayor"),AND(M106="Muy Alta",Q106="Leve"),AND(M106="Muy Alta",Q106="Menor"),AND(M106="Muy Alta",Q106="Moderado"),AND(M106="Muy Alta",Q106="Mayor")),"Alto",IF(OR(AND(M106="Muy Baja",Q106="Catastrófico"),AND(M106="Baja",Q106="Catastrófico"),AND(M106="Media",Q106="Catastrófico"),AND(M106="Alta",Q106="Catastrófico"),AND(M106="Muy Alta",Q106="Catastrófico")),"Extremo",""))))</f>
        <v>Alto</v>
      </c>
      <c r="T106" s="152">
        <v>1</v>
      </c>
      <c r="U106" s="126" t="s">
        <v>574</v>
      </c>
      <c r="V106" s="194" t="str">
        <f t="shared" si="109"/>
        <v>Probabilidad</v>
      </c>
      <c r="W106" s="195" t="s">
        <v>12</v>
      </c>
      <c r="X106" s="195" t="s">
        <v>7</v>
      </c>
      <c r="Y106" s="196" t="str">
        <f>IF(AND(W106="Preventivo",X106="Automático"),"50%",IF(AND(W106="Preventivo",X106="Manual"),"40%",IF(AND(W106="Detectivo",X106="Automático"),"40%",IF(AND(W106="Detectivo",X106="Manual"),"30%",IF(AND(W106="Correctivo",X106="Automático"),"35%",IF(AND(W106="Correctivo",X106="Manual"),"25%",""))))))</f>
        <v>40%</v>
      </c>
      <c r="Z106" s="197" t="s">
        <v>17</v>
      </c>
      <c r="AA106" s="198" t="s">
        <v>20</v>
      </c>
      <c r="AB106" s="199" t="s">
        <v>114</v>
      </c>
      <c r="AC106" s="126" t="s">
        <v>575</v>
      </c>
      <c r="AD106" s="200">
        <f>IFERROR(IF(V106="Probabilidad",(N106-(+N106*Y106)),IF(V106="Impacto",N106,"")),"")</f>
        <v>0.36</v>
      </c>
      <c r="AE106" s="206" t="str">
        <f>IFERROR(IF(AD106="","",IF(AD106&lt;=0.2,"Muy Baja",IF(AD106&lt;=0.4,"Baja",IF(AD106&lt;=0.6,"Media",IF(AD106&lt;=0.8,"Alta","Muy Alta"))))),"")</f>
        <v>Baja</v>
      </c>
      <c r="AF106" s="196">
        <f>+AD106</f>
        <v>0.36</v>
      </c>
      <c r="AG106" s="207" t="str">
        <f>IFERROR(IF(AH106="","",IF(AH106&lt;=0.2,"Leve",IF(AH106&lt;=0.4,"Menor",IF(AH106&lt;=0.6,"Moderado",IF(AH106&lt;=0.8,"Mayor","Catastrófico"))))),"")</f>
        <v>Mayor</v>
      </c>
      <c r="AH106" s="196">
        <f>IFERROR(IF(V106="Impacto",(R106-(+R106*Y106)),IF(V106="Probabilidad",R106,"")),"")</f>
        <v>0.8</v>
      </c>
      <c r="AI106" s="202" t="str">
        <f>IFERROR(IF(OR(AND(AE106="Muy Baja",AG106="Leve"),AND(AE106="Muy Baja",AG106="Menor"),AND(AE106="Baja",AG106="Leve")),"Bajo",IF(OR(AND(AE106="Muy baja",AG106="Moderado"),AND(AE106="Baja",AG106="Menor"),AND(AE106="Baja",AG106="Moderado"),AND(AE106="Media",AG106="Leve"),AND(AE106="Media",AG106="Menor"),AND(AE106="Media",AG106="Moderado"),AND(AE106="Alta",AG106="Leve"),AND(AE106="Alta",AG106="Menor")),"Moderado",IF(OR(AND(AE106="Muy Baja",AG106="Mayor"),AND(AE106="Baja",AG106="Mayor"),AND(AE106="Media",AG106="Mayor"),AND(AE106="Alta",AG106="Moderado"),AND(AE106="Alta",AG106="Mayor"),AND(AE106="Muy Alta",AG106="Leve"),AND(AE106="Muy Alta",AG106="Menor"),AND(AE106="Muy Alta",AG106="Moderado"),AND(AE106="Muy Alta",AG106="Mayor")),"Alto",IF(OR(AND(AE106="Muy Baja",AG106="Catastrófico"),AND(AE106="Baja",AG106="Catastrófico"),AND(AE106="Media",AG106="Catastrófico"),AND(AE106="Alta",AG106="Catastrófico"),AND(AE106="Muy Alta",AG106="Catastrófico")),"Extremo","")))),"")</f>
        <v>Alto</v>
      </c>
      <c r="AJ106" s="202" t="str">
        <f>$AI$106</f>
        <v>Alto</v>
      </c>
      <c r="AK106" s="157" t="s">
        <v>129</v>
      </c>
      <c r="AL106" s="144" t="s">
        <v>677</v>
      </c>
      <c r="AM106" s="162" t="s">
        <v>678</v>
      </c>
      <c r="AN106" s="306" t="s">
        <v>658</v>
      </c>
      <c r="AO106" s="307" t="s">
        <v>424</v>
      </c>
      <c r="AP106" s="126" t="s">
        <v>575</v>
      </c>
      <c r="AQ106" s="179" t="s">
        <v>38</v>
      </c>
    </row>
    <row r="107" spans="2:43" ht="63.75" x14ac:dyDescent="0.2">
      <c r="B107" s="286" t="s">
        <v>573</v>
      </c>
      <c r="C107" s="148" t="s">
        <v>572</v>
      </c>
      <c r="D107" s="548">
        <v>77</v>
      </c>
      <c r="E107" s="561" t="s">
        <v>533</v>
      </c>
      <c r="F107" s="489" t="s">
        <v>525</v>
      </c>
      <c r="G107" s="491" t="s">
        <v>641</v>
      </c>
      <c r="H107" s="478" t="s">
        <v>586</v>
      </c>
      <c r="I107" s="478" t="s">
        <v>588</v>
      </c>
      <c r="J107" s="480" t="s">
        <v>118</v>
      </c>
      <c r="K107" s="478" t="s">
        <v>655</v>
      </c>
      <c r="L107" s="486">
        <v>40</v>
      </c>
      <c r="M107" s="472" t="str">
        <f>IF(L107&lt;=0,"",IF(L107&lt;=2,"Muy Baja",IF(L107&lt;=24,"Baja",IF(L107&lt;=500,"Media",IF(L107&lt;=5000,"Alta","Muy Alta")))))</f>
        <v>Media</v>
      </c>
      <c r="N107" s="614">
        <f>IF(M107="","",IF(M107="Muy Baja",0.2,IF(M107="Baja",0.4,IF(M107="Media",0.6,IF(M107="Alta",0.8,IF(M107="Muy Alta",1,))))))</f>
        <v>0.6</v>
      </c>
      <c r="O107" s="612" t="s">
        <v>146</v>
      </c>
      <c r="P107" s="566" t="str">
        <f>IF(NOT(ISERROR(MATCH(O107,'[24]Tabla Impacto'!$B$221:$B$223,0))),'[24]Tabla Impacto'!$F$223&amp;"Por favor no seleccionar los criterios de impacto(Afectación Económica o presupuestal y Pérdida Reputacional)",O107)</f>
        <v xml:space="preserve">     El riesgo afecta la imagen de de la entidad con efecto publicitario sostenido a nivel de sector administrativo, nivel departamental o municipal</v>
      </c>
      <c r="Q107" s="615" t="str">
        <f>IF(OR(P107='Tabla Impacto'!$C$11,P107='Tabla Impacto'!$D$11),"Leve",IF(OR(P107='Tabla Impacto'!$C$12,P107='Tabla Impacto'!$D$12),"Menor",IF(OR(P107='Tabla Impacto'!$C$13,P107='Tabla Impacto'!$D$13),"Moderado",IF(OR(P107='Tabla Impacto'!$C$14,P107:P107='Tabla Impacto'!$D$14),"Mayor",IF(OR(P107='Tabla Impacto'!$C$15,P107='Tabla Impacto'!$D$15),"Catastrófico","")))))</f>
        <v>Mayor</v>
      </c>
      <c r="R107" s="614">
        <f>IF(Q107="","",IF(Q107="Leve",0.2,IF(Q107="Menor",0.4,IF(Q107="Moderado",0.6,IF(Q107="Mayor",0.8,IF(Q107="Catastrófico",1,))))))</f>
        <v>0.8</v>
      </c>
      <c r="S107" s="608" t="str">
        <f>IF(OR(AND(M107="Muy Baja",Q107="Leve"),AND(M107="Muy Baja",Q107="Menor"),AND(M107="Baja",Q107="Leve")),"Bajo",IF(OR(AND(M107="Muy baja",Q107="Moderado"),AND(M107="Baja",Q107="Menor"),AND(M107="Baja",Q107="Moderado"),AND(M107="Media",Q107="Leve"),AND(M107="Media",Q107="Menor"),AND(M107="Media",Q107="Moderado"),AND(M107="Alta",Q107="Leve"),AND(M107="Alta",Q107="Menor")),"Moderado",IF(OR(AND(M107="Muy Baja",Q107="Mayor"),AND(M107="Baja",Q107="Mayor"),AND(M107="Media",Q107="Mayor"),AND(M107="Alta",Q107="Moderado"),AND(M107="Alta",Q107="Mayor"),AND(M107="Muy Alta",Q107="Leve"),AND(M107="Muy Alta",Q107="Menor"),AND(M107="Muy Alta",Q107="Moderado"),AND(M107="Muy Alta",Q107="Mayor")),"Alto",IF(OR(AND(M107="Muy Baja",Q107="Catastrófico"),AND(M107="Baja",Q107="Catastrófico"),AND(M107="Media",Q107="Catastrófico"),AND(M107="Alta",Q107="Catastrófico"),AND(M107="Muy Alta",Q107="Catastrófico")),"Extremo",""))))</f>
        <v>Alto</v>
      </c>
      <c r="T107" s="146">
        <v>1</v>
      </c>
      <c r="U107" s="126" t="s">
        <v>528</v>
      </c>
      <c r="V107" s="208" t="str">
        <f t="shared" si="109"/>
        <v>Probabilidad</v>
      </c>
      <c r="W107" s="209" t="s">
        <v>12</v>
      </c>
      <c r="X107" s="209" t="s">
        <v>7</v>
      </c>
      <c r="Y107" s="210" t="str">
        <f>IF(AND(W107="Preventivo",X107="Automático"),"50%",IF(AND(W107="Preventivo",X107="Manual"),"40%",IF(AND(W107="Detectivo",X107="Automático"),"40%",IF(AND(W107="Detectivo",X107="Manual"),"30%",IF(AND(W107="Correctivo",X107="Automático"),"35%",IF(AND(W107="Correctivo",X107="Manual"),"25%",""))))))</f>
        <v>40%</v>
      </c>
      <c r="Z107" s="211" t="s">
        <v>17</v>
      </c>
      <c r="AA107" s="212" t="s">
        <v>20</v>
      </c>
      <c r="AB107" s="213" t="s">
        <v>114</v>
      </c>
      <c r="AC107" s="126" t="s">
        <v>529</v>
      </c>
      <c r="AD107" s="200">
        <f>IFERROR(IF(V107="Probabilidad",(N107-(+N107*Y107)),IF(V107="Impacto",N107,"")),"")</f>
        <v>0.36</v>
      </c>
      <c r="AE107" s="201" t="str">
        <f>IFERROR(IF(AD107="","",IF(AD107&lt;=0.2,"Muy Baja",IF(AD107&lt;=0.4,"Baja",IF(AD107&lt;=0.6,"Media",IF(AD107&lt;=0.8,"Alta","Muy Alta"))))),"")</f>
        <v>Baja</v>
      </c>
      <c r="AF107" s="174">
        <f>+AD107</f>
        <v>0.36</v>
      </c>
      <c r="AG107" s="176" t="str">
        <f>IFERROR(IF(AH107="","",IF(AH107&lt;=0.2,"Leve",IF(AH107&lt;=0.4,"Menor",IF(AH107&lt;=0.6,"Moderado",IF(AH107&lt;=0.8,"Mayor","Catastrófico"))))),"")</f>
        <v>Mayor</v>
      </c>
      <c r="AH107" s="174">
        <f>IFERROR(IF(V107="Impacto",(R107-(+R107*Y107)),IF(V107="Probabilidad",R107,"")),"")</f>
        <v>0.8</v>
      </c>
      <c r="AI107" s="177" t="str">
        <f>IFERROR(IF(OR(AND(AE107="Muy Baja",AG107="Leve"),AND(AE107="Muy Baja",AG107="Menor"),AND(AE107="Baja",AG107="Leve")),"Bajo",IF(OR(AND(AE107="Muy baja",AG107="Moderado"),AND(AE107="Baja",AG107="Menor"),AND(AE107="Baja",AG107="Moderado"),AND(AE107="Media",AG107="Leve"),AND(AE107="Media",AG107="Menor"),AND(AE107="Media",AG107="Moderado"),AND(AE107="Alta",AG107="Leve"),AND(AE107="Alta",AG107="Menor")),"Moderado",IF(OR(AND(AE107="Muy Baja",AG107="Mayor"),AND(AE107="Baja",AG107="Mayor"),AND(AE107="Media",AG107="Mayor"),AND(AE107="Alta",AG107="Moderado"),AND(AE107="Alta",AG107="Mayor"),AND(AE107="Muy Alta",AG107="Leve"),AND(AE107="Muy Alta",AG107="Menor"),AND(AE107="Muy Alta",AG107="Moderado"),AND(AE107="Muy Alta",AG107="Mayor")),"Alto",IF(OR(AND(AE107="Muy Baja",AG107="Catastrófico"),AND(AE107="Baja",AG107="Catastrófico"),AND(AE107="Media",AG107="Catastrófico"),AND(AE107="Alta",AG107="Catastrófico"),AND(AE107="Muy Alta",AG107="Catastrófico")),"Extremo","")))),"")</f>
        <v>Alto</v>
      </c>
      <c r="AJ107" s="457" t="str">
        <f>$AI$108</f>
        <v>Alto</v>
      </c>
      <c r="AK107" s="453" t="s">
        <v>129</v>
      </c>
      <c r="AL107" s="480" t="s">
        <v>679</v>
      </c>
      <c r="AM107" s="480" t="s">
        <v>531</v>
      </c>
      <c r="AN107" s="482" t="s">
        <v>658</v>
      </c>
      <c r="AO107" s="484" t="s">
        <v>424</v>
      </c>
      <c r="AP107" s="480" t="s">
        <v>532</v>
      </c>
      <c r="AQ107" s="486" t="s">
        <v>38</v>
      </c>
    </row>
    <row r="108" spans="2:43" ht="63.75" x14ac:dyDescent="0.2">
      <c r="B108" s="286" t="s">
        <v>573</v>
      </c>
      <c r="C108" s="148" t="s">
        <v>572</v>
      </c>
      <c r="D108" s="548"/>
      <c r="E108" s="561"/>
      <c r="F108" s="489"/>
      <c r="G108" s="613"/>
      <c r="H108" s="551"/>
      <c r="I108" s="551"/>
      <c r="J108" s="489"/>
      <c r="K108" s="551"/>
      <c r="L108" s="490"/>
      <c r="M108" s="455"/>
      <c r="N108" s="469"/>
      <c r="O108" s="567"/>
      <c r="P108" s="477"/>
      <c r="Q108" s="455"/>
      <c r="R108" s="469"/>
      <c r="S108" s="465"/>
      <c r="T108" s="146">
        <v>2</v>
      </c>
      <c r="U108" s="172" t="s">
        <v>536</v>
      </c>
      <c r="V108" s="208" t="str">
        <f t="shared" si="109"/>
        <v>Probabilidad</v>
      </c>
      <c r="W108" s="209" t="s">
        <v>12</v>
      </c>
      <c r="X108" s="209" t="s">
        <v>7</v>
      </c>
      <c r="Y108" s="210" t="str">
        <f t="shared" ref="Y108" si="195">IF(AND(W108="Preventivo",X108="Automático"),"50%",IF(AND(W108="Preventivo",X108="Manual"),"40%",IF(AND(W108="Detectivo",X108="Automático"),"40%",IF(AND(W108="Detectivo",X108="Manual"),"30%",IF(AND(W108="Correctivo",X108="Automático"),"35%",IF(AND(W108="Correctivo",X108="Manual"),"25%",""))))))</f>
        <v>40%</v>
      </c>
      <c r="Z108" s="211" t="s">
        <v>17</v>
      </c>
      <c r="AA108" s="212" t="s">
        <v>20</v>
      </c>
      <c r="AB108" s="213" t="s">
        <v>114</v>
      </c>
      <c r="AC108" s="126" t="s">
        <v>530</v>
      </c>
      <c r="AD108" s="200">
        <f>IFERROR(IF(AND(V107="Probabilidad",V108="Probabilidad"),(AF107-(+AF107*Y108)),IF(V108="Probabilidad",(N107-(+N107*Y108)),IF(V108="Impacto",AF107,""))),"")</f>
        <v>0.216</v>
      </c>
      <c r="AE108" s="201" t="str">
        <f t="shared" ref="AE108" si="196">IFERROR(IF(AD108="","",IF(AD108&lt;=0.2,"Muy Baja",IF(AD108&lt;=0.4,"Baja",IF(AD108&lt;=0.6,"Media",IF(AD108&lt;=0.8,"Alta","Muy Alta"))))),"")</f>
        <v>Baja</v>
      </c>
      <c r="AF108" s="174">
        <f t="shared" ref="AF108" si="197">+AD108</f>
        <v>0.216</v>
      </c>
      <c r="AG108" s="176" t="str">
        <f t="shared" ref="AG108" si="198">IFERROR(IF(AH108="","",IF(AH108&lt;=0.2,"Leve",IF(AH108&lt;=0.4,"Menor",IF(AH108&lt;=0.6,"Moderado",IF(AH108&lt;=0.8,"Mayor","Catastrófico"))))),"")</f>
        <v>Mayor</v>
      </c>
      <c r="AH108" s="216">
        <f>IFERROR(IF(AND(V107="Impacto",V108="Impacto"),(AH106-(+AH106*Y108)),IF(V108="Impacto",($M$13-(+$M$13*Y108)),IF(V108="Probabilidad",AH106,""))),"")</f>
        <v>0.8</v>
      </c>
      <c r="AI108" s="177" t="str">
        <f t="shared" ref="AI108" si="199">IFERROR(IF(OR(AND(AE108="Muy Baja",AG108="Leve"),AND(AE108="Muy Baja",AG108="Menor"),AND(AE108="Baja",AG108="Leve")),"Bajo",IF(OR(AND(AE108="Muy baja",AG108="Moderado"),AND(AE108="Baja",AG108="Menor"),AND(AE108="Baja",AG108="Moderado"),AND(AE108="Media",AG108="Leve"),AND(AE108="Media",AG108="Menor"),AND(AE108="Media",AG108="Moderado"),AND(AE108="Alta",AG108="Leve"),AND(AE108="Alta",AG108="Menor")),"Moderado",IF(OR(AND(AE108="Muy Baja",AG108="Mayor"),AND(AE108="Baja",AG108="Mayor"),AND(AE108="Media",AG108="Mayor"),AND(AE108="Alta",AG108="Moderado"),AND(AE108="Alta",AG108="Mayor"),AND(AE108="Muy Alta",AG108="Leve"),AND(AE108="Muy Alta",AG108="Menor"),AND(AE108="Muy Alta",AG108="Moderado"),AND(AE108="Muy Alta",AG108="Mayor")),"Alto",IF(OR(AND(AE108="Muy Baja",AG108="Catastrófico"),AND(AE108="Baja",AG108="Catastrófico"),AND(AE108="Media",AG108="Catastrófico"),AND(AE108="Alta",AG108="Catastrófico"),AND(AE108="Muy Alta",AG108="Catastrófico")),"Extremo","")))),"")</f>
        <v>Alto</v>
      </c>
      <c r="AJ108" s="458"/>
      <c r="AK108" s="454"/>
      <c r="AL108" s="489"/>
      <c r="AM108" s="489"/>
      <c r="AN108" s="600"/>
      <c r="AO108" s="493"/>
      <c r="AP108" s="489"/>
      <c r="AQ108" s="487"/>
    </row>
    <row r="109" spans="2:43" ht="90.75" customHeight="1" x14ac:dyDescent="0.2">
      <c r="B109" s="286" t="s">
        <v>579</v>
      </c>
      <c r="C109" s="146" t="s">
        <v>580</v>
      </c>
      <c r="D109" s="376">
        <v>78</v>
      </c>
      <c r="E109" s="137" t="s">
        <v>576</v>
      </c>
      <c r="F109" s="148" t="s">
        <v>578</v>
      </c>
      <c r="G109" s="145" t="s">
        <v>642</v>
      </c>
      <c r="H109" s="152" t="s">
        <v>586</v>
      </c>
      <c r="I109" s="296" t="s">
        <v>588</v>
      </c>
      <c r="J109" s="250" t="s">
        <v>118</v>
      </c>
      <c r="K109" s="296" t="s">
        <v>655</v>
      </c>
      <c r="L109" s="187">
        <v>216</v>
      </c>
      <c r="M109" s="259" t="str">
        <f>IF(L109&lt;=0,"",IF(L109&lt;=2,"Muy Baja",IF(L109&lt;=24,"Baja",IF(L109&lt;=500,"Media",IF(L109&lt;=5000,"Alta","Muy Alta")))))</f>
        <v>Media</v>
      </c>
      <c r="N109" s="294">
        <f>IF(M109="","",IF(M109="Muy Baja",0.2,IF(M109="Baja",0.4,IF(M109="Media",0.6,IF(M109="Alta",0.8,IF(M109="Muy Alta",1,))))))</f>
        <v>0.6</v>
      </c>
      <c r="O109" s="190" t="s">
        <v>145</v>
      </c>
      <c r="P109" s="281" t="str">
        <f>IF(NOT(ISERROR(MATCH(O109,'[15]Tabla Impacto'!$B$221:$B$223,0))),'[15]Tabla Impacto'!$F$223&amp;"Por favor no seleccionar los criterios de impacto(Afectación Económica o presupuestal y Pérdida Reputacional)",O109)</f>
        <v xml:space="preserve">     El riesgo afecta la imagen de la entidad con algunos usuarios de relevancia frente al logro de los objetivos</v>
      </c>
      <c r="Q109" s="314" t="str">
        <f>IF(OR(P109='Tabla Impacto'!$C$11,P109='Tabla Impacto'!$D$11),"Leve",IF(OR(P109='Tabla Impacto'!$C$12,P109='Tabla Impacto'!$D$12),"Menor",IF(OR(P109='Tabla Impacto'!$C$13,P109='Tabla Impacto'!$D$13),"Moderado",IF(OR(P109='Tabla Impacto'!$C$14,P109:P109='Tabla Impacto'!$D$14),"Mayor",IF(OR(P109='Tabla Impacto'!$C$15,P109='Tabla Impacto'!$D$15),"Catastrófico","")))))</f>
        <v>Moderado</v>
      </c>
      <c r="R109" s="189">
        <f>IF(Q109="","",IF(Q109="Leve",0.2,IF(Q109="Menor",0.4,IF(Q109="Moderado",0.6,IF(Q109="Mayor",0.8,IF(Q109="Catastrófico",1,))))))</f>
        <v>0.6</v>
      </c>
      <c r="S109" s="193" t="str">
        <f>IF(OR(AND(M109="Muy Baja",Q109="Leve"),AND(M109="Muy Baja",Q109="Menor"),AND(M109="Baja",Q109="Leve")),"Bajo",IF(OR(AND(M109="Muy baja",Q109="Moderado"),AND(M109="Baja",Q109="Menor"),AND(M109="Baja",Q109="Moderado"),AND(M109="Media",Q109="Leve"),AND(M109="Media",Q109="Menor"),AND(M109="Media",Q109="Moderado"),AND(M109="Alta",Q109="Leve"),AND(M109="Alta",Q109="Menor")),"Moderado",IF(OR(AND(M109="Muy Baja",Q109="Mayor"),AND(M109="Baja",Q109="Mayor"),AND(M109="Media",Q109="Mayor"),AND(M109="Alta",Q109="Moderado"),AND(M109="Alta",Q109="Mayor"),AND(M109="Muy Alta",Q109="Leve"),AND(M109="Muy Alta",Q109="Menor"),AND(M109="Muy Alta",Q109="Moderado"),AND(M109="Muy Alta",Q109="Mayor")),"Alto",IF(OR(AND(M109="Muy Baja",Q109="Catastrófico"),AND(M109="Baja",Q109="Catastrófico"),AND(M109="Media",Q109="Catastrófico"),AND(M109="Alta",Q109="Catastrófico"),AND(M109="Muy Alta",Q109="Catastrófico")),"Extremo",""))))</f>
        <v>Moderado</v>
      </c>
      <c r="T109" s="296">
        <v>1</v>
      </c>
      <c r="U109" s="214" t="s">
        <v>526</v>
      </c>
      <c r="V109" s="297" t="str">
        <f t="shared" si="109"/>
        <v>Probabilidad</v>
      </c>
      <c r="W109" s="157" t="s">
        <v>12</v>
      </c>
      <c r="X109" s="157" t="s">
        <v>7</v>
      </c>
      <c r="Y109" s="298" t="str">
        <f>IF(AND(W109="Preventivo",X109="Automático"),"50%",IF(AND(W109="Preventivo",X109="Manual"),"40%",IF(AND(W109="Detectivo",X109="Automático"),"40%",IF(AND(W109="Detectivo",X109="Manual"),"30%",IF(AND(W109="Correctivo",X109="Automático"),"35%",IF(AND(W109="Correctivo",X109="Manual"),"25%",""))))))</f>
        <v>40%</v>
      </c>
      <c r="Z109" s="197" t="s">
        <v>17</v>
      </c>
      <c r="AA109" s="198" t="s">
        <v>20</v>
      </c>
      <c r="AB109" s="199" t="s">
        <v>114</v>
      </c>
      <c r="AC109" s="126" t="s">
        <v>527</v>
      </c>
      <c r="AD109" s="200">
        <f>IFERROR(IF(V109="Probabilidad",(N109-(+N109*Y109)),IF(V109="Impacto",N109,"")),"")</f>
        <v>0.36</v>
      </c>
      <c r="AE109" s="206" t="str">
        <f>IFERROR(IF(AD109="","",IF(AD109&lt;=0.2,"Muy Baja",IF(AD109&lt;=0.4,"Baja",IF(AD109&lt;=0.6,"Media",IF(AD109&lt;=0.8,"Alta","Muy Alta"))))),"")</f>
        <v>Baja</v>
      </c>
      <c r="AF109" s="196">
        <f>+AD109</f>
        <v>0.36</v>
      </c>
      <c r="AG109" s="207" t="str">
        <f>IFERROR(IF(AH109="","",IF(AH109&lt;=0.2,"Leve",IF(AH109&lt;=0.4,"Menor",IF(AH109&lt;=0.6,"Moderado",IF(AH109&lt;=0.8,"Mayor","Catastrófico"))))),"")</f>
        <v>Moderado</v>
      </c>
      <c r="AH109" s="196">
        <f>IFERROR(IF(V109="Impacto",(R109-(+R109*Y109)),IF(V109="Probabilidad",R109,"")),"")</f>
        <v>0.6</v>
      </c>
      <c r="AI109" s="202" t="str">
        <f>IFERROR(IF(OR(AND(AE109="Muy Baja",AG109="Leve"),AND(AE109="Muy Baja",AG109="Menor"),AND(AE109="Baja",AG109="Leve")),"Bajo",IF(OR(AND(AE109="Muy baja",AG109="Moderado"),AND(AE109="Baja",AG109="Menor"),AND(AE109="Baja",AG109="Moderado"),AND(AE109="Media",AG109="Leve"),AND(AE109="Media",AG109="Menor"),AND(AE109="Media",AG109="Moderado"),AND(AE109="Alta",AG109="Leve"),AND(AE109="Alta",AG109="Menor")),"Moderado",IF(OR(AND(AE109="Muy Baja",AG109="Mayor"),AND(AE109="Baja",AG109="Mayor"),AND(AE109="Media",AG109="Mayor"),AND(AE109="Alta",AG109="Moderado"),AND(AE109="Alta",AG109="Mayor"),AND(AE109="Muy Alta",AG109="Leve"),AND(AE109="Muy Alta",AG109="Menor"),AND(AE109="Muy Alta",AG109="Moderado"),AND(AE109="Muy Alta",AG109="Mayor")),"Alto",IF(OR(AND(AE109="Muy Baja",AG109="Catastrófico"),AND(AE109="Baja",AG109="Catastrófico"),AND(AE109="Media",AG109="Catastrófico"),AND(AE109="Alta",AG109="Catastrófico"),AND(AE109="Muy Alta",AG109="Catastrófico")),"Extremo","")))),"")</f>
        <v>Moderado</v>
      </c>
      <c r="AJ109" s="202" t="str">
        <f>$AI$109</f>
        <v>Moderado</v>
      </c>
      <c r="AK109" s="195" t="s">
        <v>30</v>
      </c>
      <c r="AL109" s="144"/>
      <c r="AM109" s="144"/>
      <c r="AN109" s="257"/>
      <c r="AO109" s="257"/>
      <c r="AP109" s="144"/>
      <c r="AQ109" s="278"/>
    </row>
    <row r="110" spans="2:43" ht="63.75" x14ac:dyDescent="0.2">
      <c r="B110" s="286" t="s">
        <v>579</v>
      </c>
      <c r="C110" s="146" t="s">
        <v>580</v>
      </c>
      <c r="D110" s="548">
        <v>79</v>
      </c>
      <c r="E110" s="561" t="s">
        <v>577</v>
      </c>
      <c r="F110" s="489" t="s">
        <v>525</v>
      </c>
      <c r="G110" s="491" t="s">
        <v>641</v>
      </c>
      <c r="H110" s="478" t="s">
        <v>586</v>
      </c>
      <c r="I110" s="478" t="s">
        <v>588</v>
      </c>
      <c r="J110" s="480" t="s">
        <v>118</v>
      </c>
      <c r="K110" s="478" t="s">
        <v>655</v>
      </c>
      <c r="L110" s="486">
        <v>39</v>
      </c>
      <c r="M110" s="468" t="str">
        <f>IF(L110&lt;=0,"",IF(L110&lt;=2,"Muy Baja",IF(L110&lt;=24,"Baja",IF(L110&lt;=500,"Media",IF(L110&lt;=5000,"Alta","Muy Alta")))))</f>
        <v>Media</v>
      </c>
      <c r="N110" s="473">
        <f>IF(M110="","",IF(M110="Muy Baja",0.2,IF(M110="Baja",0.4,IF(M110="Media",0.6,IF(M110="Alta",0.8,IF(M110="Muy Alta",1,))))))</f>
        <v>0.6</v>
      </c>
      <c r="O110" s="555" t="s">
        <v>146</v>
      </c>
      <c r="P110" s="469" t="str">
        <f>IF(NOT(ISERROR(MATCH(O110,'[15]Tabla Impacto'!$B$221:$B$223,0))),'[15]Tabla Impacto'!$F$223&amp;"Por favor no seleccionar los criterios de impacto(Afectación Económica o presupuestal y Pérdida Reputacional)",O110)</f>
        <v xml:space="preserve">     El riesgo afecta la imagen de de la entidad con efecto publicitario sostenido a nivel de sector administrativo, nivel departamental o municipal</v>
      </c>
      <c r="Q110" s="468" t="str">
        <f>IF(OR(P110='Tabla Impacto'!$C$11,P110='Tabla Impacto'!$D$11),"Leve",IF(OR(P110='Tabla Impacto'!$C$12,P110='Tabla Impacto'!$D$12),"Menor",IF(OR(P110='Tabla Impacto'!$C$13,P110='Tabla Impacto'!$D$13),"Moderado",IF(OR(P110='Tabla Impacto'!$C$14,P110:P110='Tabla Impacto'!$D$14),"Mayor",IF(OR(P110='Tabla Impacto'!$C$15,P110='Tabla Impacto'!$D$15),"Catastrófico","")))))</f>
        <v>Mayor</v>
      </c>
      <c r="R110" s="473">
        <f>IF(Q110="","",IF(Q110="Leve",0.2,IF(Q110="Menor",0.4,IF(Q110="Moderado",0.6,IF(Q110="Mayor",0.8,IF(Q110="Catastrófico",1,))))))</f>
        <v>0.8</v>
      </c>
      <c r="S110" s="471" t="str">
        <f>IF(OR(AND(M110="Muy Baja",Q110="Leve"),AND(M110="Muy Baja",Q110="Menor"),AND(M110="Baja",Q110="Leve")),"Bajo",IF(OR(AND(M110="Muy baja",Q110="Moderado"),AND(M110="Baja",Q110="Menor"),AND(M110="Baja",Q110="Moderado"),AND(M110="Media",Q110="Leve"),AND(M110="Media",Q110="Menor"),AND(M110="Media",Q110="Moderado"),AND(M110="Alta",Q110="Leve"),AND(M110="Alta",Q110="Menor")),"Moderado",IF(OR(AND(M110="Muy Baja",Q110="Mayor"),AND(M110="Baja",Q110="Mayor"),AND(M110="Media",Q110="Mayor"),AND(M110="Alta",Q110="Moderado"),AND(M110="Alta",Q110="Mayor"),AND(M110="Muy Alta",Q110="Leve"),AND(M110="Muy Alta",Q110="Menor"),AND(M110="Muy Alta",Q110="Moderado"),AND(M110="Muy Alta",Q110="Mayor")),"Alto",IF(OR(AND(M110="Muy Baja",Q110="Catastrófico"),AND(M110="Baja",Q110="Catastrófico"),AND(M110="Media",Q110="Catastrófico"),AND(M110="Alta",Q110="Catastrófico"),AND(M110="Muy Alta",Q110="Catastrófico")),"Extremo",""))))</f>
        <v>Alto</v>
      </c>
      <c r="T110" s="146">
        <v>1</v>
      </c>
      <c r="U110" s="172" t="s">
        <v>528</v>
      </c>
      <c r="V110" s="173" t="str">
        <f t="shared" si="109"/>
        <v>Probabilidad</v>
      </c>
      <c r="W110" s="153" t="s">
        <v>12</v>
      </c>
      <c r="X110" s="153" t="s">
        <v>7</v>
      </c>
      <c r="Y110" s="174" t="str">
        <f>IF(AND(W110="Preventivo",X110="Automático"),"50%",IF(AND(W110="Preventivo",X110="Manual"),"40%",IF(AND(W110="Detectivo",X110="Automático"),"40%",IF(AND(W110="Detectivo",X110="Manual"),"30%",IF(AND(W110="Correctivo",X110="Automático"),"35%",IF(AND(W110="Correctivo",X110="Manual"),"25%",""))))))</f>
        <v>40%</v>
      </c>
      <c r="Z110" s="211" t="s">
        <v>17</v>
      </c>
      <c r="AA110" s="212" t="s">
        <v>20</v>
      </c>
      <c r="AB110" s="213" t="s">
        <v>114</v>
      </c>
      <c r="AC110" s="126" t="s">
        <v>529</v>
      </c>
      <c r="AD110" s="200">
        <f>IFERROR(IF(V110="Probabilidad",(N110-(+N110*Y110)),IF(V110="Impacto",N110,"")),"")</f>
        <v>0.36</v>
      </c>
      <c r="AE110" s="201" t="str">
        <f>IFERROR(IF(AD110="","",IF(AD110&lt;=0.2,"Muy Baja",IF(AD110&lt;=0.4,"Baja",IF(AD110&lt;=0.6,"Media",IF(AD110&lt;=0.8,"Alta","Muy Alta"))))),"")</f>
        <v>Baja</v>
      </c>
      <c r="AF110" s="174">
        <f>+AD110</f>
        <v>0.36</v>
      </c>
      <c r="AG110" s="176" t="str">
        <f>IFERROR(IF(AH110="","",IF(AH110&lt;=0.2,"Leve",IF(AH110&lt;=0.4,"Menor",IF(AH110&lt;=0.6,"Moderado",IF(AH110&lt;=0.8,"Mayor","Catastrófico"))))),"")</f>
        <v>Mayor</v>
      </c>
      <c r="AH110" s="174">
        <f>IFERROR(IF(V110="Impacto",(R110-(+R110*Y110)),IF(V110="Probabilidad",R110,"")),"")</f>
        <v>0.8</v>
      </c>
      <c r="AI110" s="177" t="str">
        <f>IFERROR(IF(OR(AND(AE110="Muy Baja",AG110="Leve"),AND(AE110="Muy Baja",AG110="Menor"),AND(AE110="Baja",AG110="Leve")),"Bajo",IF(OR(AND(AE110="Muy baja",AG110="Moderado"),AND(AE110="Baja",AG110="Menor"),AND(AE110="Baja",AG110="Moderado"),AND(AE110="Media",AG110="Leve"),AND(AE110="Media",AG110="Menor"),AND(AE110="Media",AG110="Moderado"),AND(AE110="Alta",AG110="Leve"),AND(AE110="Alta",AG110="Menor")),"Moderado",IF(OR(AND(AE110="Muy Baja",AG110="Mayor"),AND(AE110="Baja",AG110="Mayor"),AND(AE110="Media",AG110="Mayor"),AND(AE110="Alta",AG110="Moderado"),AND(AE110="Alta",AG110="Mayor"),AND(AE110="Muy Alta",AG110="Leve"),AND(AE110="Muy Alta",AG110="Menor"),AND(AE110="Muy Alta",AG110="Moderado"),AND(AE110="Muy Alta",AG110="Mayor")),"Alto",IF(OR(AND(AE110="Muy Baja",AG110="Catastrófico"),AND(AE110="Baja",AG110="Catastrófico"),AND(AE110="Media",AG110="Catastrófico"),AND(AE110="Alta",AG110="Catastrófico"),AND(AE110="Muy Alta",AG110="Catastrófico")),"Extremo","")))),"")</f>
        <v>Alto</v>
      </c>
      <c r="AJ110" s="460" t="str">
        <f>$AI$111</f>
        <v>Moderado</v>
      </c>
      <c r="AK110" s="453" t="s">
        <v>30</v>
      </c>
      <c r="AL110" s="480"/>
      <c r="AM110" s="480"/>
      <c r="AN110" s="484"/>
      <c r="AO110" s="484"/>
      <c r="AP110" s="480"/>
      <c r="AQ110" s="486"/>
    </row>
    <row r="111" spans="2:43" ht="63.75" x14ac:dyDescent="0.2">
      <c r="B111" s="286" t="s">
        <v>579</v>
      </c>
      <c r="C111" s="146" t="s">
        <v>580</v>
      </c>
      <c r="D111" s="548"/>
      <c r="E111" s="560"/>
      <c r="F111" s="480"/>
      <c r="G111" s="613"/>
      <c r="H111" s="551"/>
      <c r="I111" s="551"/>
      <c r="J111" s="489"/>
      <c r="K111" s="551"/>
      <c r="L111" s="490"/>
      <c r="M111" s="455"/>
      <c r="N111" s="469"/>
      <c r="O111" s="555"/>
      <c r="P111" s="574"/>
      <c r="Q111" s="455"/>
      <c r="R111" s="469"/>
      <c r="S111" s="471"/>
      <c r="T111" s="146">
        <v>2</v>
      </c>
      <c r="U111" s="172" t="s">
        <v>536</v>
      </c>
      <c r="V111" s="173" t="str">
        <f t="shared" si="109"/>
        <v>Probabilidad</v>
      </c>
      <c r="W111" s="153" t="s">
        <v>12</v>
      </c>
      <c r="X111" s="153" t="s">
        <v>7</v>
      </c>
      <c r="Y111" s="174" t="str">
        <f t="shared" ref="Y111" si="200">IF(AND(W111="Preventivo",X111="Automático"),"50%",IF(AND(W111="Preventivo",X111="Manual"),"40%",IF(AND(W111="Detectivo",X111="Automático"),"40%",IF(AND(W111="Detectivo",X111="Manual"),"30%",IF(AND(W111="Correctivo",X111="Automático"),"35%",IF(AND(W111="Correctivo",X111="Manual"),"25%",""))))))</f>
        <v>40%</v>
      </c>
      <c r="Z111" s="211" t="s">
        <v>17</v>
      </c>
      <c r="AA111" s="212" t="s">
        <v>20</v>
      </c>
      <c r="AB111" s="213" t="s">
        <v>114</v>
      </c>
      <c r="AC111" s="126" t="s">
        <v>530</v>
      </c>
      <c r="AD111" s="200">
        <f>IFERROR(IF(AND(V110="Probabilidad",V111="Probabilidad"),(AF110-(+AF110*Y111)),IF(V111="Probabilidad",(N110-(+N110*Y111)),IF(V111="Impacto",AF110,""))),"")</f>
        <v>0.216</v>
      </c>
      <c r="AE111" s="201" t="str">
        <f t="shared" ref="AE111" si="201">IFERROR(IF(AD111="","",IF(AD111&lt;=0.2,"Muy Baja",IF(AD111&lt;=0.4,"Baja",IF(AD111&lt;=0.6,"Media",IF(AD111&lt;=0.8,"Alta","Muy Alta"))))),"")</f>
        <v>Baja</v>
      </c>
      <c r="AF111" s="174">
        <f t="shared" ref="AF111" si="202">+AD111</f>
        <v>0.216</v>
      </c>
      <c r="AG111" s="176" t="str">
        <f t="shared" ref="AG111" si="203">IFERROR(IF(AH111="","",IF(AH111&lt;=0.2,"Leve",IF(AH111&lt;=0.4,"Menor",IF(AH111&lt;=0.6,"Moderado",IF(AH111&lt;=0.8,"Mayor","Catastrófico"))))),"")</f>
        <v>Moderado</v>
      </c>
      <c r="AH111" s="216">
        <f>IFERROR(IF(AND(V110="Impacto",V111="Impacto"),(AH109-(+AH109*Y111)),IF(V111="Impacto",($M$13-(+$M$13*Y111)),IF(V111="Probabilidad",AH109,""))),"")</f>
        <v>0.6</v>
      </c>
      <c r="AI111" s="177" t="str">
        <f t="shared" ref="AI111" si="204">IFERROR(IF(OR(AND(AE111="Muy Baja",AG111="Leve"),AND(AE111="Muy Baja",AG111="Menor"),AND(AE111="Baja",AG111="Leve")),"Bajo",IF(OR(AND(AE111="Muy baja",AG111="Moderado"),AND(AE111="Baja",AG111="Menor"),AND(AE111="Baja",AG111="Moderado"),AND(AE111="Media",AG111="Leve"),AND(AE111="Media",AG111="Menor"),AND(AE111="Media",AG111="Moderado"),AND(AE111="Alta",AG111="Leve"),AND(AE111="Alta",AG111="Menor")),"Moderado",IF(OR(AND(AE111="Muy Baja",AG111="Mayor"),AND(AE111="Baja",AG111="Mayor"),AND(AE111="Media",AG111="Mayor"),AND(AE111="Alta",AG111="Moderado"),AND(AE111="Alta",AG111="Mayor"),AND(AE111="Muy Alta",AG111="Leve"),AND(AE111="Muy Alta",AG111="Menor"),AND(AE111="Muy Alta",AG111="Moderado"),AND(AE111="Muy Alta",AG111="Mayor")),"Alto",IF(OR(AND(AE111="Muy Baja",AG111="Catastrófico"),AND(AE111="Baja",AG111="Catastrófico"),AND(AE111="Media",AG111="Catastrófico"),AND(AE111="Alta",AG111="Catastrófico"),AND(AE111="Muy Alta",AG111="Catastrófico")),"Extremo","")))),"")</f>
        <v>Moderado</v>
      </c>
      <c r="AJ111" s="458"/>
      <c r="AK111" s="454"/>
      <c r="AL111" s="489"/>
      <c r="AM111" s="489"/>
      <c r="AN111" s="493"/>
      <c r="AO111" s="493"/>
      <c r="AP111" s="489"/>
      <c r="AQ111" s="487"/>
    </row>
    <row r="112" spans="2:43" ht="162.75" customHeight="1" x14ac:dyDescent="0.2">
      <c r="B112" s="145" t="s">
        <v>583</v>
      </c>
      <c r="C112" s="145" t="s">
        <v>583</v>
      </c>
      <c r="D112" s="376">
        <v>80</v>
      </c>
      <c r="E112" s="137" t="s">
        <v>581</v>
      </c>
      <c r="F112" s="148" t="s">
        <v>582</v>
      </c>
      <c r="G112" s="145" t="s">
        <v>654</v>
      </c>
      <c r="H112" s="152" t="s">
        <v>586</v>
      </c>
      <c r="I112" s="152" t="s">
        <v>588</v>
      </c>
      <c r="J112" s="144" t="s">
        <v>123</v>
      </c>
      <c r="K112" s="152" t="s">
        <v>655</v>
      </c>
      <c r="L112" s="278">
        <v>501</v>
      </c>
      <c r="M112" s="317" t="str">
        <f>IF(L112&lt;=0,"",IF(L112&lt;=2,"Muy Baja",IF(L112&lt;=24,"Baja",IF(L112&lt;=500,"Media",IF(L112&lt;=5000,"Alta","Muy Alta")))))</f>
        <v>Alta</v>
      </c>
      <c r="N112" s="313">
        <f>IF(M112="","",IF(M112="Muy Baja",0.2,IF(M112="Baja",0.4,IF(M112="Media",0.6,IF(M112="Alta",0.8,IF(M112="Muy Alta",1,))))))</f>
        <v>0.8</v>
      </c>
      <c r="O112" s="204" t="s">
        <v>145</v>
      </c>
      <c r="P112" s="203" t="str">
        <f>IF(NOT(ISERROR(MATCH(O112,'[25]Tabla Impacto'!$B$221:$B$223,0))),'[25]Tabla Impacto'!$F$223&amp;"Por favor no seleccionar los criterios de impacto(Afectación Económica o presupuestal y Pérdida Reputacional)",O112)</f>
        <v xml:space="preserve">     El riesgo afecta la imagen de la entidad con algunos usuarios de relevancia frente al logro de los objetivos</v>
      </c>
      <c r="Q112" s="317" t="str">
        <f>IF(OR(P112='Tabla Impacto'!$C$11,P112='Tabla Impacto'!$D$11),"Leve",IF(OR(P112='Tabla Impacto'!$C$12,P112='Tabla Impacto'!$D$12),"Menor",IF(OR(P112='Tabla Impacto'!$C$13,P112='Tabla Impacto'!$D$13),"Moderado",IF(OR(P112='Tabla Impacto'!$C$14,P112:P112='Tabla Impacto'!$D$14),"Mayor",IF(OR(P112='Tabla Impacto'!$C$15,P112='Tabla Impacto'!$D$15),"Catastrófico","")))))</f>
        <v>Moderado</v>
      </c>
      <c r="R112" s="313">
        <f>IF(Q112="","",IF(Q112="Leve",0.2,IF(Q112="Menor",0.4,IF(Q112="Moderado",0.6,IF(Q112="Mayor",0.8,IF(Q112="Catastrófico",1,))))))</f>
        <v>0.6</v>
      </c>
      <c r="S112" s="205" t="str">
        <f>IF(OR(AND(M112="Muy Baja",Q112="Leve"),AND(M112="Muy Baja",Q112="Menor"),AND(M112="Baja",Q112="Leve")),"Bajo",IF(OR(AND(M112="Muy baja",Q112="Moderado"),AND(M112="Baja",Q112="Menor"),AND(M112="Baja",Q112="Moderado"),AND(M112="Media",Q112="Leve"),AND(M112="Media",Q112="Menor"),AND(M112="Media",Q112="Moderado"),AND(M112="Alta",Q112="Leve"),AND(M112="Alta",Q112="Menor")),"Moderado",IF(OR(AND(M112="Muy Baja",Q112="Mayor"),AND(M112="Baja",Q112="Mayor"),AND(M112="Media",Q112="Mayor"),AND(M112="Alta",Q112="Moderado"),AND(M112="Alta",Q112="Mayor"),AND(M112="Muy Alta",Q112="Leve"),AND(M112="Muy Alta",Q112="Menor"),AND(M112="Muy Alta",Q112="Moderado"),AND(M112="Muy Alta",Q112="Mayor")),"Alto",IF(OR(AND(M112="Muy Baja",Q112="Catastrófico"),AND(M112="Baja",Q112="Catastrófico"),AND(M112="Media",Q112="Catastrófico"),AND(M112="Alta",Q112="Catastrófico"),AND(M112="Muy Alta",Q112="Catastrófico")),"Extremo",""))))</f>
        <v>Alto</v>
      </c>
      <c r="T112" s="146">
        <v>1</v>
      </c>
      <c r="U112" s="172" t="s">
        <v>584</v>
      </c>
      <c r="V112" s="173" t="str">
        <f t="shared" si="109"/>
        <v>Probabilidad</v>
      </c>
      <c r="W112" s="153" t="s">
        <v>12</v>
      </c>
      <c r="X112" s="153" t="s">
        <v>7</v>
      </c>
      <c r="Y112" s="174" t="str">
        <f>IF(AND(W112="Preventivo",X112="Automático"),"50%",IF(AND(W112="Preventivo",X112="Manual"),"40%",IF(AND(W112="Detectivo",X112="Automático"),"40%",IF(AND(W112="Detectivo",X112="Manual"),"30%",IF(AND(W112="Correctivo",X112="Automático"),"35%",IF(AND(W112="Correctivo",X112="Manual"),"25%",""))))))</f>
        <v>40%</v>
      </c>
      <c r="Z112" s="197" t="s">
        <v>17</v>
      </c>
      <c r="AA112" s="198" t="s">
        <v>20</v>
      </c>
      <c r="AB112" s="199" t="s">
        <v>114</v>
      </c>
      <c r="AC112" s="126" t="s">
        <v>585</v>
      </c>
      <c r="AD112" s="200">
        <f>IFERROR(IF(V112="Probabilidad",(N112-(+N112*Y112)),IF(V112="Impacto",N112,"")),"")</f>
        <v>0.48</v>
      </c>
      <c r="AE112" s="206" t="str">
        <f>IFERROR(IF(AD112="","",IF(AD112&lt;=0.2,"Muy Baja",IF(AD112&lt;=0.4,"Baja",IF(AD112&lt;=0.6,"Media",IF(AD112&lt;=0.8,"Alta","Muy Alta"))))),"")</f>
        <v>Media</v>
      </c>
      <c r="AF112" s="196">
        <f>+AD112</f>
        <v>0.48</v>
      </c>
      <c r="AG112" s="207" t="str">
        <f>IFERROR(IF(AH112="","",IF(AH112&lt;=0.2,"Leve",IF(AH112&lt;=0.4,"Menor",IF(AH112&lt;=0.6,"Moderado",IF(AH112&lt;=0.8,"Mayor","Catastrófico"))))),"")</f>
        <v>Moderado</v>
      </c>
      <c r="AH112" s="196">
        <f>IFERROR(IF(V112="Impacto",(R112-(+R112*Y112)),IF(V112="Probabilidad",R112,"")),"")</f>
        <v>0.6</v>
      </c>
      <c r="AI112" s="202" t="str">
        <f>IFERROR(IF(OR(AND(AE112="Muy Baja",AG112="Leve"),AND(AE112="Muy Baja",AG112="Menor"),AND(AE112="Baja",AG112="Leve")),"Bajo",IF(OR(AND(AE112="Muy baja",AG112="Moderado"),AND(AE112="Baja",AG112="Menor"),AND(AE112="Baja",AG112="Moderado"),AND(AE112="Media",AG112="Leve"),AND(AE112="Media",AG112="Menor"),AND(AE112="Media",AG112="Moderado"),AND(AE112="Alta",AG112="Leve"),AND(AE112="Alta",AG112="Menor")),"Moderado",IF(OR(AND(AE112="Muy Baja",AG112="Mayor"),AND(AE112="Baja",AG112="Mayor"),AND(AE112="Media",AG112="Mayor"),AND(AE112="Alta",AG112="Moderado"),AND(AE112="Alta",AG112="Mayor"),AND(AE112="Muy Alta",AG112="Leve"),AND(AE112="Muy Alta",AG112="Menor"),AND(AE112="Muy Alta",AG112="Moderado"),AND(AE112="Muy Alta",AG112="Mayor")),"Alto",IF(OR(AND(AE112="Muy Baja",AG112="Catastrófico"),AND(AE112="Baja",AG112="Catastrófico"),AND(AE112="Media",AG112="Catastrófico"),AND(AE112="Alta",AG112="Catastrófico"),AND(AE112="Muy Alta",AG112="Catastrófico")),"Extremo","")))),"")</f>
        <v>Moderado</v>
      </c>
      <c r="AJ112" s="202" t="str">
        <f>$AI$112</f>
        <v>Moderado</v>
      </c>
      <c r="AK112" s="195" t="s">
        <v>30</v>
      </c>
      <c r="AL112" s="144"/>
      <c r="AM112" s="144"/>
      <c r="AN112" s="257"/>
      <c r="AO112" s="257"/>
      <c r="AP112" s="144"/>
      <c r="AQ112" s="179"/>
    </row>
    <row r="113" spans="2:43" ht="178.5" x14ac:dyDescent="0.2">
      <c r="B113" s="150" t="s">
        <v>722</v>
      </c>
      <c r="C113" s="148" t="s">
        <v>723</v>
      </c>
      <c r="D113" s="605">
        <v>1</v>
      </c>
      <c r="E113" s="480" t="s">
        <v>724</v>
      </c>
      <c r="F113" s="480" t="s">
        <v>725</v>
      </c>
      <c r="G113" s="480" t="s">
        <v>726</v>
      </c>
      <c r="H113" s="489" t="s">
        <v>727</v>
      </c>
      <c r="I113" s="489" t="s">
        <v>728</v>
      </c>
      <c r="J113" s="489" t="s">
        <v>228</v>
      </c>
      <c r="K113" s="550" t="s">
        <v>729</v>
      </c>
      <c r="L113" s="486">
        <v>12</v>
      </c>
      <c r="M113" s="468" t="str">
        <f>IF(L113&lt;=0,"",IF(L113&lt;=2,"Muy Baja",IF(L113&lt;=24,"Baja",IF(L113&lt;=500,"Media",IF(L113&lt;=5000,"Alta","Muy Alta")))))</f>
        <v>Baja</v>
      </c>
      <c r="N113" s="473">
        <f>'[26]Mapa final'!N9</f>
        <v>0.4</v>
      </c>
      <c r="O113" s="617" t="str">
        <f>'[26]Mapa final'!O9</f>
        <v>Mayor</v>
      </c>
      <c r="Q113" s="468" t="str">
        <f>'[26]Mapa final'!P9</f>
        <v>Mayor</v>
      </c>
      <c r="R113" s="473">
        <f>'[26]Mapa final'!Q9</f>
        <v>0.8</v>
      </c>
      <c r="S113" s="578" t="str">
        <f>'[26]Mapa final'!R9</f>
        <v>Alto</v>
      </c>
      <c r="T113" s="146">
        <f>'[26]Mapa final'!S9</f>
        <v>1</v>
      </c>
      <c r="U113" s="125" t="str">
        <f>'[26]Mapa final'!T9</f>
        <v xml:space="preserve">El asesor de  la oficina de Control Interno según Plan Anual de auditoria OACI-F-02 y  cuando se presente para su aprobación el Plan de trabajo de la Auditoria, verificará la suscripción de la declaración de conocimiento código de Ética del Auditor Interno y la suscripción de la carta de Representación de la veracidad de la información  según lo establecido  Manual de auditoria  OACI-M-01, a través del Anexo 1 Declaración de Conocimiento código de Ética de la Auditoria Interna y la  carta de representación de veracidad y oportunidad de la información OACI-F-06 </v>
      </c>
      <c r="V113" s="173" t="str">
        <f>'[26]Mapa final'!U9</f>
        <v>Probabilidad</v>
      </c>
      <c r="W113" s="153" t="str">
        <f>'[26]Mapa final'!V9</f>
        <v>Preventivo</v>
      </c>
      <c r="X113" s="153" t="str">
        <f>'[26]Mapa final'!W9</f>
        <v>Manual</v>
      </c>
      <c r="Y113" s="174" t="str">
        <f>'[26]Mapa final'!X9</f>
        <v>40%</v>
      </c>
      <c r="Z113" s="153" t="str">
        <f>'[26]Mapa final'!Y9</f>
        <v>Documentado</v>
      </c>
      <c r="AA113" s="153" t="str">
        <f>'[26]Mapa final'!Z9</f>
        <v>Continua</v>
      </c>
      <c r="AB113" s="153" t="str">
        <f>'[26]Mapa final'!AA9</f>
        <v>Con Registro</v>
      </c>
      <c r="AC113" s="172" t="str">
        <f>'[26]Mapa final'!AB9</f>
        <v>Plan Anual de auditoria OACI-F-02
Declaración de Conocimiento código de Ética de la Auditoria Interna  Anexo 1 de Código de Ética
Carta de representación de veracidad de la información OACI-F-06  
Formato OACI-F-15 Compromiso de confidencialidad del Auditor</v>
      </c>
      <c r="AD113" s="175">
        <f>'[26]Mapa final'!AC9</f>
        <v>0.24</v>
      </c>
      <c r="AE113" s="176" t="str">
        <f>'[26]Mapa final'!AD9</f>
        <v>Baja</v>
      </c>
      <c r="AF113" s="174">
        <f>'[26]Mapa final'!AE9</f>
        <v>0.24</v>
      </c>
      <c r="AG113" s="176" t="str">
        <f>'[26]Mapa final'!AF9</f>
        <v>Mayor</v>
      </c>
      <c r="AH113" s="174">
        <f>'[26]Mapa final'!AG9</f>
        <v>0.8</v>
      </c>
      <c r="AI113" s="177" t="str">
        <f>'[26]Mapa final'!AH9</f>
        <v>Alto</v>
      </c>
      <c r="AJ113" s="460" t="str">
        <f>'[26]Mapa final'!AI9</f>
        <v>Alto</v>
      </c>
      <c r="AK113" s="453" t="str">
        <f>'[26]Mapa final'!AJ9</f>
        <v>Reducir (mitigar)</v>
      </c>
      <c r="AL113" s="406" t="str">
        <f>'[26]Mapa final'!AK9</f>
        <v xml:space="preserve">
Se validará  la suscripción  del la declaración de conocimiento código de Ética Auditoria Interna anexo 1 el cual debe hacer parte de los documentos de la Auditoria realizada a cada proceso</v>
      </c>
      <c r="AM113" s="331" t="str">
        <f>'[26]Mapa final'!AL9</f>
        <v>Asesor oficina de control interno</v>
      </c>
      <c r="AN113" s="334" t="str">
        <f>'[26]Mapa final'!AM9</f>
        <v>enero a diciembre de 2023</v>
      </c>
      <c r="AO113" s="334" t="str">
        <f>'[26]Mapa final'!AN9</f>
        <v>Cuatrimestral</v>
      </c>
      <c r="AP113" s="406" t="str">
        <f>'[26]Mapa final'!AO9</f>
        <v xml:space="preserve">Declaración del conocimiento codigo de etica </v>
      </c>
      <c r="AQ113" s="333" t="str">
        <f>'[26]Mapa final'!AP9</f>
        <v>En curso</v>
      </c>
    </row>
    <row r="114" spans="2:43" ht="140.25" x14ac:dyDescent="0.2">
      <c r="B114" s="286" t="s">
        <v>722</v>
      </c>
      <c r="C114" s="151" t="s">
        <v>723</v>
      </c>
      <c r="D114" s="616"/>
      <c r="E114" s="584"/>
      <c r="F114" s="584"/>
      <c r="G114" s="556"/>
      <c r="H114" s="489"/>
      <c r="I114" s="489"/>
      <c r="J114" s="489"/>
      <c r="K114" s="551"/>
      <c r="L114" s="490"/>
      <c r="M114" s="455"/>
      <c r="N114" s="469"/>
      <c r="O114" s="618"/>
      <c r="Q114" s="455"/>
      <c r="R114" s="469"/>
      <c r="S114" s="627"/>
      <c r="T114" s="146">
        <f>'[26]Mapa final'!S10</f>
        <v>2</v>
      </c>
      <c r="U114" s="172" t="str">
        <f>'[26]Mapa final'!T10</f>
        <v>El asesor  de la oficina de Control Interno según Plan Anual de auditoria OACI-F-02 Verifica el grado de conformidad y cumplimiento frente a las disposiciones planificadas por la institución y los requisitos aplicables a éstos, según lo establecido en el procedimiento Realización de auditorias internas OACI-PR-02, mediante el formato   OACI-F-04 Plan de auditoria OACI-F-04 e Informe Fina de Auditorial OACI-F-16</v>
      </c>
      <c r="V114" s="173" t="str">
        <f>'[26]Mapa final'!U10</f>
        <v>Probabilidad</v>
      </c>
      <c r="W114" s="153" t="str">
        <f>'[26]Mapa final'!V10</f>
        <v>Preventivo</v>
      </c>
      <c r="X114" s="153" t="str">
        <f>'[26]Mapa final'!W10</f>
        <v>Manual</v>
      </c>
      <c r="Y114" s="174" t="str">
        <f>'[26]Mapa final'!X10</f>
        <v>40%</v>
      </c>
      <c r="Z114" s="153" t="str">
        <f>'[26]Mapa final'!Y10</f>
        <v>Documentado</v>
      </c>
      <c r="AA114" s="153" t="str">
        <f>'[26]Mapa final'!Z10</f>
        <v>Continua</v>
      </c>
      <c r="AB114" s="153" t="str">
        <f>'[26]Mapa final'!AA10</f>
        <v>Con Registro</v>
      </c>
      <c r="AC114" s="172" t="str">
        <f>'[26]Mapa final'!AB10</f>
        <v>Plan de auditoria OACI-F-04
Informe final  de Auditoria OACI-F-16</v>
      </c>
      <c r="AD114" s="175">
        <f>'[26]Mapa final'!AC10</f>
        <v>0.14399999999999999</v>
      </c>
      <c r="AE114" s="176" t="str">
        <f>'[26]Mapa final'!AD10</f>
        <v>Muy Baja</v>
      </c>
      <c r="AF114" s="174">
        <f>'[26]Mapa final'!AE10</f>
        <v>0.14399999999999999</v>
      </c>
      <c r="AG114" s="176" t="str">
        <f>'[26]Mapa final'!AF10</f>
        <v>Mayor</v>
      </c>
      <c r="AH114" s="174">
        <f>'[26]Mapa final'!AG10</f>
        <v>0.8</v>
      </c>
      <c r="AI114" s="177" t="str">
        <f>'[26]Mapa final'!AH10</f>
        <v>Alto</v>
      </c>
      <c r="AJ114" s="458"/>
      <c r="AK114" s="454"/>
      <c r="AL114" s="330" t="str">
        <f>'[26]Mapa final'!AK10</f>
        <v xml:space="preserve">
Se verificará coherencia entre los objetivos propuestas en el plan de auditoria ( OACI-F-04) y los informes preliminar y final presentado por el auditor</v>
      </c>
      <c r="AM114" s="411" t="str">
        <f>'[26]Mapa final'!AL10</f>
        <v>Asesor oficina de control interno</v>
      </c>
      <c r="AN114" s="332" t="str">
        <f>'[26]Mapa final'!AM10</f>
        <v>enero a diciembre de 2023</v>
      </c>
      <c r="AO114" s="332" t="str">
        <f>'[26]Mapa final'!AN10</f>
        <v>Cuatrimestral</v>
      </c>
      <c r="AP114" s="172" t="str">
        <f>'[26]Mapa final'!AO10</f>
        <v>Plan de auditoria OACI-F-04
Informe final  de Auditoria OACI-F-16</v>
      </c>
      <c r="AQ114" s="333" t="str">
        <f>'[26]Mapa final'!AP10</f>
        <v>En curso</v>
      </c>
    </row>
    <row r="115" spans="2:43" ht="102" x14ac:dyDescent="0.2">
      <c r="B115" s="145" t="s">
        <v>730</v>
      </c>
      <c r="C115" s="148" t="s">
        <v>731</v>
      </c>
      <c r="D115" s="146">
        <v>2</v>
      </c>
      <c r="E115" s="148" t="s">
        <v>732</v>
      </c>
      <c r="F115" s="148" t="s">
        <v>733</v>
      </c>
      <c r="G115" s="148" t="s">
        <v>734</v>
      </c>
      <c r="H115" s="144" t="s">
        <v>727</v>
      </c>
      <c r="I115" s="144" t="s">
        <v>728</v>
      </c>
      <c r="J115" s="144" t="s">
        <v>118</v>
      </c>
      <c r="K115" s="380" t="s">
        <v>735</v>
      </c>
      <c r="L115" s="278">
        <v>36</v>
      </c>
      <c r="M115" s="317" t="str">
        <f>IF(L115&lt;=0,"",IF(L115&lt;=2,"Muy Baja",IF(L115&lt;=24,"Baja",IF(L115&lt;=500,"Media",IF(L115&lt;=5000,"Alta","Muy Alta")))))</f>
        <v>Media</v>
      </c>
      <c r="N115" s="313">
        <f>'[26]Mapa final'!N11</f>
        <v>0.6</v>
      </c>
      <c r="O115" s="337" t="str">
        <f>'[26]Mapa final'!O11</f>
        <v>Mayor</v>
      </c>
      <c r="Q115" s="317" t="str">
        <f>'[26]Mapa final'!P11</f>
        <v>Mayor</v>
      </c>
      <c r="R115" s="393">
        <f>'[26]Mapa final'!Q11</f>
        <v>0.8</v>
      </c>
      <c r="S115" s="227" t="str">
        <f>'[26]Mapa final'!R11</f>
        <v>Alto</v>
      </c>
      <c r="T115" s="146">
        <f>'[26]Mapa final'!S11</f>
        <v>1</v>
      </c>
      <c r="U115" s="172" t="str">
        <f>'[26]Mapa final'!T11</f>
        <v>El lider de almacén según la necesidad verifica el cumplimiento contractual frente a las especificaciones técnicas de los bienes e insumos a ingresar según lo establecido en el procedimiento  A-PR-01 Ingreso de Mercancias a través de facturas y certificaciones de recibido a satisfacción</v>
      </c>
      <c r="V115" s="173" t="str">
        <f>'[26]Mapa final'!U11</f>
        <v>Probabilidad</v>
      </c>
      <c r="W115" s="153" t="str">
        <f>'[26]Mapa final'!V11</f>
        <v>Preventivo</v>
      </c>
      <c r="X115" s="153" t="str">
        <f>'[26]Mapa final'!W11</f>
        <v>Manual</v>
      </c>
      <c r="Y115" s="174" t="str">
        <f>'[26]Mapa final'!X11</f>
        <v>40%</v>
      </c>
      <c r="Z115" s="153" t="str">
        <f>'[26]Mapa final'!Y11</f>
        <v>Documentado</v>
      </c>
      <c r="AA115" s="153" t="str">
        <f>'[26]Mapa final'!Z11</f>
        <v>Continua</v>
      </c>
      <c r="AB115" s="153" t="str">
        <f>'[26]Mapa final'!AA11</f>
        <v>Con Registro</v>
      </c>
      <c r="AC115" s="172" t="str">
        <f>'[26]Mapa final'!AB11</f>
        <v>Factura, Certificación de recibido a satisfacción; informe mensual de ingreso y egresos a contabildad</v>
      </c>
      <c r="AD115" s="175">
        <f>'[26]Mapa final'!AC11</f>
        <v>0.36</v>
      </c>
      <c r="AE115" s="176" t="str">
        <f>'[26]Mapa final'!AD11</f>
        <v>Baja</v>
      </c>
      <c r="AF115" s="174">
        <f>'[26]Mapa final'!AE11</f>
        <v>0.36</v>
      </c>
      <c r="AG115" s="176" t="str">
        <f>'[26]Mapa final'!AF11</f>
        <v>Mayor</v>
      </c>
      <c r="AH115" s="174">
        <f>'[26]Mapa final'!AG11</f>
        <v>0.8</v>
      </c>
      <c r="AI115" s="177" t="str">
        <f>'[26]Mapa final'!AH11</f>
        <v>Alto</v>
      </c>
      <c r="AJ115" s="202" t="str">
        <f>'[26]Mapa final'!AI11</f>
        <v>Alto</v>
      </c>
      <c r="AK115" s="195" t="str">
        <f>'[26]Mapa final'!AJ11</f>
        <v>Reducir (mitigar)</v>
      </c>
      <c r="AL115" s="407" t="str">
        <f>'[26]Mapa final'!AK11</f>
        <v xml:space="preserve">Verifica el cumplimiento contractual frente a las especificaciones técnicas de los bienes e insumos a ingresar </v>
      </c>
      <c r="AM115" s="408" t="str">
        <f>'[26]Mapa final'!AL11</f>
        <v xml:space="preserve"> Lider de almacén </v>
      </c>
      <c r="AN115" s="409" t="str">
        <f>'[26]Mapa final'!AM11</f>
        <v>enero a diciembre de 2023</v>
      </c>
      <c r="AO115" s="409" t="str">
        <f>'[26]Mapa final'!AN11</f>
        <v>Cuatrimestral</v>
      </c>
      <c r="AP115" s="410" t="str">
        <f>'[26]Mapa final'!AO11</f>
        <v xml:space="preserve">Certificación de recibido a satisfacción; </v>
      </c>
      <c r="AQ115" s="335" t="str">
        <f>'[26]Mapa final'!AP11</f>
        <v>En curso</v>
      </c>
    </row>
    <row r="116" spans="2:43" ht="114.75" x14ac:dyDescent="0.2">
      <c r="B116" s="250" t="s">
        <v>429</v>
      </c>
      <c r="C116" s="144" t="s">
        <v>736</v>
      </c>
      <c r="D116" s="616">
        <v>3</v>
      </c>
      <c r="E116" s="481" t="s">
        <v>737</v>
      </c>
      <c r="F116" s="481" t="s">
        <v>738</v>
      </c>
      <c r="G116" s="584" t="s">
        <v>739</v>
      </c>
      <c r="H116" s="480" t="s">
        <v>727</v>
      </c>
      <c r="I116" s="480" t="s">
        <v>728</v>
      </c>
      <c r="J116" s="489" t="s">
        <v>118</v>
      </c>
      <c r="K116" s="619" t="s">
        <v>735</v>
      </c>
      <c r="L116" s="490">
        <v>1</v>
      </c>
      <c r="M116" s="455" t="str">
        <f>IF(L116&lt;=0,"",IF(L116&lt;=2,"Muy Baja",IF(L116&lt;=24,"Baja",IF(L116&lt;=500,"Media",IF(L116&lt;=5000,"Alta","Muy Alta")))))</f>
        <v>Muy Baja</v>
      </c>
      <c r="N116" s="469">
        <f>'[26]Mapa final'!N12</f>
        <v>0.2</v>
      </c>
      <c r="O116" s="489" t="str">
        <f>'[26]Mapa final'!O12</f>
        <v>Mayor</v>
      </c>
      <c r="Q116" s="628" t="str">
        <f>'[26]Mapa final'!P12</f>
        <v>Mayor</v>
      </c>
      <c r="R116" s="473">
        <f>'[26]Mapa final'!Q12</f>
        <v>0.8</v>
      </c>
      <c r="S116" s="578" t="str">
        <f>'[26]Mapa final'!R12</f>
        <v>Alto</v>
      </c>
      <c r="T116" s="146">
        <f>'[26]Mapa final'!S12</f>
        <v>1</v>
      </c>
      <c r="U116" s="172" t="str">
        <f>'[26]Mapa final'!T12</f>
        <v>El líder de Biomédica emite el estudio de conveniencia de acuerdo al tipo de contratación y según la necesidad del servicio, teniendo en cuenta lo establecido en resolución 173 de 2023 donde se adopta el manual de contratataciónn por acuerdo No.11 de 2019 en donde están los requisitos diligenciando el formato C-F-28 Estudio de conveniencia y oportunidad</v>
      </c>
      <c r="V116" s="173" t="str">
        <f>'[26]Mapa final'!U12</f>
        <v>Probabilidad</v>
      </c>
      <c r="W116" s="153" t="str">
        <f>'[26]Mapa final'!V12</f>
        <v>Preventivo</v>
      </c>
      <c r="X116" s="153" t="str">
        <f>'[26]Mapa final'!W12</f>
        <v>Manual</v>
      </c>
      <c r="Y116" s="174" t="str">
        <f>'[26]Mapa final'!X12</f>
        <v>40%</v>
      </c>
      <c r="Z116" s="153" t="str">
        <f>'[26]Mapa final'!Y12</f>
        <v>Documentado</v>
      </c>
      <c r="AA116" s="153" t="str">
        <f>'[26]Mapa final'!Z12</f>
        <v>Continua</v>
      </c>
      <c r="AB116" s="153" t="str">
        <f>'[26]Mapa final'!AA12</f>
        <v>Con Registro</v>
      </c>
      <c r="AC116" s="172" t="str">
        <f>'[26]Mapa final'!AB12</f>
        <v>C-F-28 Estudio conveniencia y oportunidad,  Anexo  Especificaciones Técnicas</v>
      </c>
      <c r="AD116" s="175">
        <f>'[26]Mapa final'!AC12</f>
        <v>0.12</v>
      </c>
      <c r="AE116" s="176" t="str">
        <f>'[26]Mapa final'!AD12</f>
        <v>Muy Baja</v>
      </c>
      <c r="AF116" s="174">
        <f>'[26]Mapa final'!AE12</f>
        <v>0.12</v>
      </c>
      <c r="AG116" s="176" t="str">
        <f>'[26]Mapa final'!AF12</f>
        <v>Mayor</v>
      </c>
      <c r="AH116" s="174">
        <f>'[26]Mapa final'!AG12</f>
        <v>0.8</v>
      </c>
      <c r="AI116" s="177" t="str">
        <f>'[26]Mapa final'!AH12</f>
        <v>Alto</v>
      </c>
      <c r="AJ116" s="458" t="str">
        <f>'[26]Mapa final'!AI12</f>
        <v>Alto</v>
      </c>
      <c r="AK116" s="454" t="str">
        <f>'[26]Mapa final'!AJ12</f>
        <v>Reducir (mitigar)</v>
      </c>
      <c r="AL116" s="489" t="str">
        <f>'[26]Mapa final'!AK12</f>
        <v xml:space="preserve">Realizar aplicación  Anexo técnico 
Especificaciones Técnicas y Servicios Posventa de compra de equipos </v>
      </c>
      <c r="AM116" s="489" t="str">
        <f>'[26]Mapa final'!AL12</f>
        <v>Coordinador Biomedica</v>
      </c>
      <c r="AN116" s="600" t="str">
        <f>'[26]Mapa final'!AM12</f>
        <v>Enero a Diciembre de 2023</v>
      </c>
      <c r="AO116" s="493" t="str">
        <f>'[26]Mapa final'!AN12</f>
        <v>Cuatrimestral</v>
      </c>
      <c r="AP116" s="489" t="str">
        <f>'[26]Mapa final'!AO12</f>
        <v>Anexo tecnico en estudio previos y concepto técnico</v>
      </c>
      <c r="AQ116" s="490" t="str">
        <f>'[26]Mapa final'!AP12</f>
        <v>En curso</v>
      </c>
    </row>
    <row r="117" spans="2:43" ht="114.75" x14ac:dyDescent="0.2">
      <c r="B117" s="158" t="s">
        <v>429</v>
      </c>
      <c r="C117" s="148" t="s">
        <v>736</v>
      </c>
      <c r="D117" s="616"/>
      <c r="E117" s="489"/>
      <c r="F117" s="489"/>
      <c r="G117" s="584"/>
      <c r="H117" s="584"/>
      <c r="I117" s="584"/>
      <c r="J117" s="489"/>
      <c r="K117" s="620"/>
      <c r="L117" s="490"/>
      <c r="M117" s="455"/>
      <c r="N117" s="469"/>
      <c r="O117" s="489"/>
      <c r="Q117" s="455"/>
      <c r="R117" s="463"/>
      <c r="S117" s="465"/>
      <c r="T117" s="146">
        <f>'[26]Mapa final'!S13</f>
        <v>2</v>
      </c>
      <c r="U117" s="172" t="str">
        <f>'[26]Mapa final'!T13</f>
        <v>El líder de Biomédica, basado en la oferta de tecnologías del mercado realiza el análisis de especificaciones técnicas conforme a la necesidad del Hospital evaluando su pertinencia, por medio del  Anexo técnico,   Especificaciones Técnicas y Servicios Posventa, analizadas a través del formato C-F-31 Evaluación Técnica Definitiva.</v>
      </c>
      <c r="V117" s="173" t="str">
        <f>'[26]Mapa final'!U13</f>
        <v>Probabilidad</v>
      </c>
      <c r="W117" s="153" t="str">
        <f>'[26]Mapa final'!V13</f>
        <v>Preventivo</v>
      </c>
      <c r="X117" s="153" t="str">
        <f>'[26]Mapa final'!W13</f>
        <v>Manual</v>
      </c>
      <c r="Y117" s="174" t="str">
        <f>'[26]Mapa final'!X13</f>
        <v>40%</v>
      </c>
      <c r="Z117" s="153" t="str">
        <f>'[26]Mapa final'!Y13</f>
        <v>Documentado</v>
      </c>
      <c r="AA117" s="153" t="str">
        <f>'[26]Mapa final'!Z13</f>
        <v>Continua</v>
      </c>
      <c r="AB117" s="153" t="str">
        <f>'[26]Mapa final'!AA13</f>
        <v>Con Registro</v>
      </c>
      <c r="AC117" s="172" t="str">
        <f>'[26]Mapa final'!AB13</f>
        <v xml:space="preserve">Formato C-F-31 Evaluación Técnica Definitiva, contrato, anexo técnico, especificaciones técnicas y servicios posventa. </v>
      </c>
      <c r="AD117" s="175">
        <f>'[26]Mapa final'!AC13</f>
        <v>7.1999999999999995E-2</v>
      </c>
      <c r="AE117" s="176" t="str">
        <f>'[26]Mapa final'!AD13</f>
        <v>Muy Baja</v>
      </c>
      <c r="AF117" s="174">
        <f>'[26]Mapa final'!AE13</f>
        <v>7.1999999999999995E-2</v>
      </c>
      <c r="AG117" s="176" t="str">
        <f>'[26]Mapa final'!AF13</f>
        <v>Mayor</v>
      </c>
      <c r="AH117" s="174">
        <f>'[26]Mapa final'!AG13</f>
        <v>0.8</v>
      </c>
      <c r="AI117" s="177" t="str">
        <f>'[26]Mapa final'!AH13</f>
        <v>Alto</v>
      </c>
      <c r="AJ117" s="458"/>
      <c r="AK117" s="454"/>
      <c r="AL117" s="489"/>
      <c r="AM117" s="489"/>
      <c r="AN117" s="600"/>
      <c r="AO117" s="493"/>
      <c r="AP117" s="489"/>
      <c r="AQ117" s="490"/>
    </row>
    <row r="118" spans="2:43" ht="127.5" x14ac:dyDescent="0.2">
      <c r="B118" s="158" t="s">
        <v>429</v>
      </c>
      <c r="C118" s="148" t="s">
        <v>736</v>
      </c>
      <c r="D118" s="623"/>
      <c r="E118" s="489"/>
      <c r="F118" s="489"/>
      <c r="G118" s="481"/>
      <c r="H118" s="481"/>
      <c r="I118" s="481"/>
      <c r="J118" s="489"/>
      <c r="K118" s="621"/>
      <c r="L118" s="490"/>
      <c r="M118" s="455"/>
      <c r="N118" s="469"/>
      <c r="O118" s="489"/>
      <c r="Q118" s="455"/>
      <c r="R118" s="602"/>
      <c r="S118" s="627"/>
      <c r="T118" s="146">
        <f>'[26]Mapa final'!S14</f>
        <v>3</v>
      </c>
      <c r="U118" s="172" t="str">
        <f>'[26]Mapa final'!T14</f>
        <v>El líder de Biómedica conforme a la necesidad verifica el cumplimiento de las especificaciones técnicas de los equipos de acuerdo a la pertinencia y efectividad de la tecnología solicitada conforme a lo establecido en el procedimiento IB-PR-09 Análisis de Ingreso de nuevas Tecnologías mediante el formato IB-F-01 Proceso de validación de ingreso de Activos relacionados con equipos biomédicos</v>
      </c>
      <c r="V118" s="173" t="str">
        <f>'[26]Mapa final'!U14</f>
        <v>Probabilidad</v>
      </c>
      <c r="W118" s="153" t="str">
        <f>'[26]Mapa final'!V14</f>
        <v>Preventivo</v>
      </c>
      <c r="X118" s="153" t="str">
        <f>'[26]Mapa final'!W14</f>
        <v>Manual</v>
      </c>
      <c r="Y118" s="174" t="str">
        <f>'[26]Mapa final'!X14</f>
        <v>40%</v>
      </c>
      <c r="Z118" s="153" t="str">
        <f>'[26]Mapa final'!Y14</f>
        <v>Documentado</v>
      </c>
      <c r="AA118" s="153" t="str">
        <f>'[26]Mapa final'!Z14</f>
        <v>Continua</v>
      </c>
      <c r="AB118" s="153" t="str">
        <f>'[26]Mapa final'!AA14</f>
        <v>Con Registro</v>
      </c>
      <c r="AC118" s="172" t="str">
        <f>'[26]Mapa final'!AB14</f>
        <v>IB-F-01 Formato Proceso de validación de ingreso de Activos relacionado con equipos Biomédicos
Acta de recibo del equipo a satisfacción</v>
      </c>
      <c r="AD118" s="175">
        <f>'[26]Mapa final'!AC14</f>
        <v>4.3199999999999995E-2</v>
      </c>
      <c r="AE118" s="176" t="str">
        <f>'[26]Mapa final'!AD14</f>
        <v>Muy Baja</v>
      </c>
      <c r="AF118" s="174">
        <f>'[26]Mapa final'!AE14</f>
        <v>4.3199999999999995E-2</v>
      </c>
      <c r="AG118" s="176" t="str">
        <f>'[26]Mapa final'!AF14</f>
        <v>Mayor</v>
      </c>
      <c r="AH118" s="174">
        <f>'[26]Mapa final'!AG14</f>
        <v>0.8</v>
      </c>
      <c r="AI118" s="177" t="str">
        <f>'[26]Mapa final'!AH14</f>
        <v>Alto</v>
      </c>
      <c r="AJ118" s="458"/>
      <c r="AK118" s="454"/>
      <c r="AL118" s="489"/>
      <c r="AM118" s="489"/>
      <c r="AN118" s="600"/>
      <c r="AO118" s="493"/>
      <c r="AP118" s="489"/>
      <c r="AQ118" s="490"/>
    </row>
    <row r="119" spans="2:43" ht="153" x14ac:dyDescent="0.2">
      <c r="B119" s="149" t="s">
        <v>740</v>
      </c>
      <c r="C119" s="148" t="s">
        <v>741</v>
      </c>
      <c r="D119" s="605">
        <v>4</v>
      </c>
      <c r="E119" s="489" t="s">
        <v>858</v>
      </c>
      <c r="F119" s="489" t="s">
        <v>742</v>
      </c>
      <c r="G119" s="480" t="s">
        <v>743</v>
      </c>
      <c r="H119" s="480" t="s">
        <v>727</v>
      </c>
      <c r="I119" s="480" t="s">
        <v>728</v>
      </c>
      <c r="J119" s="489" t="s">
        <v>119</v>
      </c>
      <c r="K119" s="619" t="s">
        <v>735</v>
      </c>
      <c r="L119" s="490">
        <v>205</v>
      </c>
      <c r="M119" s="455" t="str">
        <f>IF(L119&lt;=0,"",IF(L119&lt;=2,"Muy Baja",IF(L119&lt;=24,"Baja",IF(L119&lt;=500,"Media",IF(L119&lt;=5000,"Alta","Muy Alta")))))</f>
        <v>Media</v>
      </c>
      <c r="N119" s="469">
        <f>'[26]Mapa final'!N15</f>
        <v>0.6</v>
      </c>
      <c r="O119" s="489" t="str">
        <f>'[26]Mapa final'!O15</f>
        <v>Catastrófico</v>
      </c>
      <c r="Q119" s="455" t="str">
        <f>'[26]Mapa final'!P15</f>
        <v>Catastrófico</v>
      </c>
      <c r="R119" s="473">
        <f>'[26]Mapa final'!Q15</f>
        <v>1</v>
      </c>
      <c r="S119" s="578" t="str">
        <f>'[26]Mapa final'!R15</f>
        <v>Extremo</v>
      </c>
      <c r="T119" s="146">
        <f>'[26]Mapa final'!S15</f>
        <v>1</v>
      </c>
      <c r="U119" s="172" t="str">
        <f>'[26]Mapa final'!T15</f>
        <v xml:space="preserve">El coordinador de contratación según necesidad da aplición a los descrito en resolución 173 de 2023 donde se adopta el manual de contratataciónn por acuerdo No.11 de 2019, según cada modalidad de selección contractual, frente a los requisitos allí señalados para la selección de contratistas.  </v>
      </c>
      <c r="V119" s="173" t="str">
        <f>'[26]Mapa final'!U15</f>
        <v>Probabilidad</v>
      </c>
      <c r="W119" s="153" t="str">
        <f>'[26]Mapa final'!V15</f>
        <v>Preventivo</v>
      </c>
      <c r="X119" s="153" t="str">
        <f>'[26]Mapa final'!W15</f>
        <v>Manual</v>
      </c>
      <c r="Y119" s="174" t="str">
        <f>'[26]Mapa final'!X15</f>
        <v>40%</v>
      </c>
      <c r="Z119" s="153" t="str">
        <f>'[26]Mapa final'!Y15</f>
        <v>Documentado</v>
      </c>
      <c r="AA119" s="153" t="str">
        <f>'[26]Mapa final'!Z15</f>
        <v>Continua</v>
      </c>
      <c r="AB119" s="153" t="str">
        <f>'[26]Mapa final'!AA15</f>
        <v>Con Registro</v>
      </c>
      <c r="AC119" s="172" t="str">
        <f>'[26]Mapa final'!AB15</f>
        <v>Relación de contratos suscritos en el periodo evaluado, Publicación en el SECOP y pagina web, evaluación del contratista, respuesta a observaciones, acta de cierre del proceso, propuesta oferente, estudios previos y demas soportes asociados a la etapa precontractual. C-F-31, C-F-29, TH- F-68</v>
      </c>
      <c r="AD119" s="175">
        <f>'[26]Mapa final'!AC15</f>
        <v>0.36</v>
      </c>
      <c r="AE119" s="176" t="str">
        <f>'[26]Mapa final'!AD15</f>
        <v>Baja</v>
      </c>
      <c r="AF119" s="174">
        <f>'[26]Mapa final'!AE15</f>
        <v>0.36</v>
      </c>
      <c r="AG119" s="176" t="str">
        <f>'[26]Mapa final'!AF15</f>
        <v>Catastrófico</v>
      </c>
      <c r="AH119" s="174">
        <f>'[26]Mapa final'!AG15</f>
        <v>1</v>
      </c>
      <c r="AI119" s="177" t="str">
        <f>'[26]Mapa final'!AH15</f>
        <v>Extremo</v>
      </c>
      <c r="AJ119" s="458" t="str">
        <f>'[26]Mapa final'!AI15</f>
        <v>Extremo</v>
      </c>
      <c r="AK119" s="454" t="str">
        <f>'[26]Mapa final'!AJ15</f>
        <v>Reducir (mitigar)</v>
      </c>
      <c r="AL119" s="489" t="str">
        <f>'[26]Mapa final'!AK15</f>
        <v xml:space="preserve">Verificar la aplicación del manua de contratación a cada modalidad de contratación </v>
      </c>
      <c r="AM119" s="489" t="str">
        <f>'[26]Mapa final'!AL15</f>
        <v>Coordinador de Contratación</v>
      </c>
      <c r="AN119" s="489" t="str">
        <f>'[26]Mapa final'!AM15</f>
        <v>Enero a Diciembre de 2023</v>
      </c>
      <c r="AO119" s="489" t="str">
        <f>'[26]Mapa final'!AN15</f>
        <v>Cuatrimestral</v>
      </c>
      <c r="AP119" s="489" t="str">
        <f>'[26]Mapa final'!AO15</f>
        <v>Evaluación del contratista o proveedor</v>
      </c>
      <c r="AQ119" s="489" t="str">
        <f>'[26]Mapa final'!AP15</f>
        <v>En curso</v>
      </c>
    </row>
    <row r="120" spans="2:43" ht="63.75" x14ac:dyDescent="0.2">
      <c r="B120" s="156" t="s">
        <v>740</v>
      </c>
      <c r="C120" s="148" t="s">
        <v>741</v>
      </c>
      <c r="D120" s="622"/>
      <c r="E120" s="489"/>
      <c r="F120" s="489"/>
      <c r="G120" s="481"/>
      <c r="H120" s="481"/>
      <c r="I120" s="481"/>
      <c r="J120" s="489"/>
      <c r="K120" s="621"/>
      <c r="L120" s="490"/>
      <c r="M120" s="455"/>
      <c r="N120" s="469"/>
      <c r="O120" s="489"/>
      <c r="Q120" s="455"/>
      <c r="R120" s="602"/>
      <c r="S120" s="627"/>
      <c r="T120" s="146">
        <f>'[26]Mapa final'!S16</f>
        <v>2</v>
      </c>
      <c r="U120" s="172" t="str">
        <f>'[26]Mapa final'!T16</f>
        <v>La secretaria tecnica del comité de contratacion según necesidad, Para el caso de convocatoria pública, documentara a traves de actas, el estudio del proceso y la selección del contratista</v>
      </c>
      <c r="V120" s="173" t="str">
        <f>'[26]Mapa final'!U16</f>
        <v>Probabilidad</v>
      </c>
      <c r="W120" s="153" t="str">
        <f>'[26]Mapa final'!V16</f>
        <v>Preventivo</v>
      </c>
      <c r="X120" s="153" t="str">
        <f>'[26]Mapa final'!W16</f>
        <v>Manual</v>
      </c>
      <c r="Y120" s="174" t="str">
        <f>'[26]Mapa final'!X16</f>
        <v>40%</v>
      </c>
      <c r="Z120" s="153" t="str">
        <f>'[26]Mapa final'!Y16</f>
        <v>Documentado</v>
      </c>
      <c r="AA120" s="153" t="str">
        <f>'[26]Mapa final'!Z16</f>
        <v>Continua</v>
      </c>
      <c r="AB120" s="153" t="str">
        <f>'[26]Mapa final'!AA16</f>
        <v>Con Registro</v>
      </c>
      <c r="AC120" s="172" t="str">
        <f>'[26]Mapa final'!AB16</f>
        <v>Actas de comité de contratación realizadas en el periodo evalluado</v>
      </c>
      <c r="AD120" s="175">
        <f>'[26]Mapa final'!AC16</f>
        <v>0.216</v>
      </c>
      <c r="AE120" s="176" t="str">
        <f>'[26]Mapa final'!AD16</f>
        <v>Baja</v>
      </c>
      <c r="AF120" s="174">
        <f>'[26]Mapa final'!AE16</f>
        <v>0.216</v>
      </c>
      <c r="AG120" s="176" t="str">
        <f>'[26]Mapa final'!AF16</f>
        <v>Catastrófico</v>
      </c>
      <c r="AH120" s="174">
        <f>'[26]Mapa final'!AG16</f>
        <v>1</v>
      </c>
      <c r="AI120" s="177" t="str">
        <f>'[26]Mapa final'!AH16</f>
        <v>Extremo</v>
      </c>
      <c r="AJ120" s="458"/>
      <c r="AK120" s="454"/>
      <c r="AL120" s="489"/>
      <c r="AM120" s="489"/>
      <c r="AN120" s="489"/>
      <c r="AO120" s="489"/>
      <c r="AP120" s="489"/>
      <c r="AQ120" s="489"/>
    </row>
    <row r="121" spans="2:43" ht="133.5" customHeight="1" x14ac:dyDescent="0.2">
      <c r="B121" s="149" t="s">
        <v>740</v>
      </c>
      <c r="C121" s="148" t="s">
        <v>741</v>
      </c>
      <c r="D121" s="377">
        <v>5</v>
      </c>
      <c r="E121" s="148" t="s">
        <v>859</v>
      </c>
      <c r="F121" s="148" t="s">
        <v>744</v>
      </c>
      <c r="G121" s="148" t="s">
        <v>745</v>
      </c>
      <c r="H121" s="148" t="s">
        <v>727</v>
      </c>
      <c r="I121" s="148" t="s">
        <v>728</v>
      </c>
      <c r="J121" s="148" t="s">
        <v>118</v>
      </c>
      <c r="K121" s="336" t="s">
        <v>729</v>
      </c>
      <c r="L121" s="179">
        <v>205</v>
      </c>
      <c r="M121" s="188" t="str">
        <f>IF(L121&lt;=0,"",IF(L121&lt;=2,"Muy Baja",IF(L121&lt;=24,"Baja",IF(L121&lt;=500,"Media",IF(L121&lt;=5000,"Alta","Muy Alta")))))</f>
        <v>Media</v>
      </c>
      <c r="N121" s="203">
        <f>'[26]Mapa final'!N17</f>
        <v>0.6</v>
      </c>
      <c r="O121" s="148" t="str">
        <f>'[26]Mapa final'!O17</f>
        <v>Catastrófico</v>
      </c>
      <c r="Q121" s="188" t="str">
        <f>'[26]Mapa final'!P17</f>
        <v>Catastrófico</v>
      </c>
      <c r="R121" s="288">
        <f>'[26]Mapa final'!Q17</f>
        <v>1</v>
      </c>
      <c r="S121" s="227" t="str">
        <f>'[26]Mapa final'!R17</f>
        <v>Extremo</v>
      </c>
      <c r="T121" s="146">
        <f>'[26]Mapa final'!S17</f>
        <v>1</v>
      </c>
      <c r="U121" s="172" t="str">
        <f>'[26]Mapa final'!T17</f>
        <v>El supervisor o interventor del proceso revisa y avala cada uno de los elementos que ingresan a la entidad, con el fin de que cumplan con criterios de calidad, de igual forma hace seguimiento a las actividades que realizan los contratistas, conforme al objeto contractual  dando cumplimiento estricto al  Manual de supervisión e interventoria.</v>
      </c>
      <c r="V121" s="173" t="str">
        <f>'[26]Mapa final'!U17</f>
        <v>Probabilidad</v>
      </c>
      <c r="W121" s="153" t="str">
        <f>'[26]Mapa final'!V17</f>
        <v>Preventivo</v>
      </c>
      <c r="X121" s="153" t="str">
        <f>'[26]Mapa final'!W17</f>
        <v>Manual</v>
      </c>
      <c r="Y121" s="174" t="str">
        <f>'[26]Mapa final'!X17</f>
        <v>40%</v>
      </c>
      <c r="Z121" s="153" t="str">
        <f>'[26]Mapa final'!Y17</f>
        <v>Documentado</v>
      </c>
      <c r="AA121" s="153" t="str">
        <f>'[26]Mapa final'!Z17</f>
        <v>Continua</v>
      </c>
      <c r="AB121" s="153" t="str">
        <f>'[26]Mapa final'!AA17</f>
        <v>Con Registro</v>
      </c>
      <c r="AC121" s="172" t="str">
        <f>'[26]Mapa final'!AB17</f>
        <v>Listado de contratos, Informes de supervisión, documentos de ejecución del contrato.</v>
      </c>
      <c r="AD121" s="175">
        <f>'[26]Mapa final'!AC17</f>
        <v>0.36</v>
      </c>
      <c r="AE121" s="176" t="str">
        <f>'[26]Mapa final'!AD17</f>
        <v>Baja</v>
      </c>
      <c r="AF121" s="174">
        <f>'[26]Mapa final'!AE17</f>
        <v>0.36</v>
      </c>
      <c r="AG121" s="176" t="str">
        <f>'[26]Mapa final'!AF17</f>
        <v>Catastrófico</v>
      </c>
      <c r="AH121" s="174">
        <f>'[26]Mapa final'!AG17</f>
        <v>1</v>
      </c>
      <c r="AI121" s="177" t="str">
        <f>'[26]Mapa final'!AH17</f>
        <v>Extremo</v>
      </c>
      <c r="AJ121" s="177" t="str">
        <f>'[26]Mapa final'!AI17</f>
        <v>Extremo</v>
      </c>
      <c r="AK121" s="153" t="str">
        <f>'[26]Mapa final'!AJ17</f>
        <v>Reducir (mitigar)</v>
      </c>
      <c r="AL121" s="145" t="str">
        <f>'[26]Mapa final'!AK17</f>
        <v xml:space="preserve">Verificar que  los elementos que ingresan  a la entidad cumplan con criterios de calidad </v>
      </c>
      <c r="AM121" s="145" t="str">
        <f>'[26]Mapa final'!AL17</f>
        <v>Supervisor de contrato</v>
      </c>
      <c r="AN121" s="273" t="str">
        <f>'[26]Mapa final'!AM17</f>
        <v>Enero a Diciembre de 2023</v>
      </c>
      <c r="AO121" s="273" t="str">
        <f>'[26]Mapa final'!AN17</f>
        <v>Cuatrimestral</v>
      </c>
      <c r="AP121" s="273" t="str">
        <f>'[26]Mapa final'!AO17</f>
        <v xml:space="preserve">Informes de supervisión, </v>
      </c>
      <c r="AQ121" s="158" t="str">
        <f>'[26]Mapa final'!AP17</f>
        <v>En curso</v>
      </c>
    </row>
    <row r="122" spans="2:43" ht="114" customHeight="1" x14ac:dyDescent="0.2">
      <c r="B122" s="145" t="s">
        <v>746</v>
      </c>
      <c r="C122" s="148" t="s">
        <v>242</v>
      </c>
      <c r="D122" s="378">
        <v>6</v>
      </c>
      <c r="E122" s="148" t="s">
        <v>747</v>
      </c>
      <c r="F122" s="148" t="str">
        <f>'[26]Mapa final'!$E$18</f>
        <v>Interes en favorecer a algún proveedor con el fin de obtener beneficio a nombre propio.</v>
      </c>
      <c r="G122" s="148" t="s">
        <v>748</v>
      </c>
      <c r="H122" s="148" t="s">
        <v>727</v>
      </c>
      <c r="I122" s="148" t="s">
        <v>728</v>
      </c>
      <c r="J122" s="148" t="str">
        <f>'[26]Mapa final'!$I$18</f>
        <v>Usuarios, productos y practicas , organizacionales</v>
      </c>
      <c r="K122" s="336" t="s">
        <v>749</v>
      </c>
      <c r="L122" s="179">
        <f>'[26]Mapa final'!$L$18</f>
        <v>10950</v>
      </c>
      <c r="M122" s="188" t="str">
        <f>IF(L122&lt;=0,"",IF(L122&lt;=2,"Muy Baja",IF(L122&lt;=24,"Baja",IF(L122&lt;=500,"Media",IF(L122&lt;=5000,"Alta","Muy Alta")))))</f>
        <v>Muy Alta</v>
      </c>
      <c r="N122" s="203">
        <f>'[26]Mapa final'!N18</f>
        <v>1</v>
      </c>
      <c r="O122" s="148" t="str">
        <f>'[26]Mapa final'!O18</f>
        <v>Catastrófico</v>
      </c>
      <c r="Q122" s="188" t="str">
        <f>'[26]Mapa final'!P18</f>
        <v>Catastrófico</v>
      </c>
      <c r="R122" s="288">
        <f>'[26]Mapa final'!Q18</f>
        <v>1</v>
      </c>
      <c r="S122" s="227" t="str">
        <f>'[26]Mapa final'!R18</f>
        <v>Extremo</v>
      </c>
      <c r="T122" s="146">
        <f>'[26]Mapa final'!S18</f>
        <v>1</v>
      </c>
      <c r="U122" s="172" t="str">
        <f>'[26]Mapa final'!T18</f>
        <v xml:space="preserve">El tesorero mensualmente aplica lo establecido en el Procedimiento AF-PR-36 liquidación y Giro de Cuentas a fin de realizar la priorización de pagos, conforme a la llegada de las facturas y a los plazos de pago.
Resolución 048 de 2021 </v>
      </c>
      <c r="V122" s="173" t="str">
        <f>'[26]Mapa final'!U18</f>
        <v>Probabilidad</v>
      </c>
      <c r="W122" s="153" t="str">
        <f>'[26]Mapa final'!V18</f>
        <v>Preventivo</v>
      </c>
      <c r="X122" s="153" t="str">
        <f>'[26]Mapa final'!W18</f>
        <v>Manual</v>
      </c>
      <c r="Y122" s="174" t="str">
        <f>'[26]Mapa final'!X18</f>
        <v>40%</v>
      </c>
      <c r="Z122" s="153" t="str">
        <f>'[26]Mapa final'!Y18</f>
        <v>Documentado</v>
      </c>
      <c r="AA122" s="153" t="str">
        <f>'[26]Mapa final'!Z18</f>
        <v>Continua</v>
      </c>
      <c r="AB122" s="153" t="str">
        <f>'[26]Mapa final'!AA18</f>
        <v>Con Registro</v>
      </c>
      <c r="AC122" s="172" t="str">
        <f>'[26]Mapa final'!AB18</f>
        <v>Informe segumiento plan financiero de cuentas por pagar.</v>
      </c>
      <c r="AD122" s="175">
        <f>'[26]Mapa final'!AC18</f>
        <v>0.6</v>
      </c>
      <c r="AE122" s="176" t="str">
        <f>'[26]Mapa final'!AD18</f>
        <v>Media</v>
      </c>
      <c r="AF122" s="174">
        <f>'[26]Mapa final'!AE18</f>
        <v>0.6</v>
      </c>
      <c r="AG122" s="176" t="str">
        <f>'[26]Mapa final'!AF18</f>
        <v>Catastrófico</v>
      </c>
      <c r="AH122" s="174">
        <f>'[26]Mapa final'!AG18</f>
        <v>1</v>
      </c>
      <c r="AI122" s="177" t="str">
        <f>'[26]Mapa final'!AH18</f>
        <v>Extremo</v>
      </c>
      <c r="AJ122" s="271" t="str">
        <f>'[26]Mapa final'!AI18</f>
        <v>Extremo</v>
      </c>
      <c r="AK122" s="153" t="str">
        <f>'[26]Mapa final'!AJ18</f>
        <v>Reducir (mitigar)</v>
      </c>
      <c r="AL122" s="148" t="str">
        <f>'[26]Mapa final'!AK18</f>
        <v>Realizar seguimiento a la antigüedad de cuentas por pagar según lo definido en Procedimiento AF-PR-36 Liquidación y giro de cuentas</v>
      </c>
      <c r="AM122" s="148" t="str">
        <f>'[26]Mapa final'!AL18</f>
        <v>Tesoreria</v>
      </c>
      <c r="AN122" s="158" t="str">
        <f>'[26]Mapa final'!AM18</f>
        <v>Enero a Diciembre de 2023</v>
      </c>
      <c r="AO122" s="158" t="str">
        <f>'[26]Mapa final'!AN18</f>
        <v>Cuatrimestral</v>
      </c>
      <c r="AP122" s="148" t="str">
        <f>'[26]Mapa final'!AO18</f>
        <v xml:space="preserve"> Informe segumiento de cuentas por pagar.</v>
      </c>
      <c r="AQ122" s="158" t="str">
        <f>'[26]Mapa final'!AP18</f>
        <v>En curso</v>
      </c>
    </row>
    <row r="123" spans="2:43" ht="153" x14ac:dyDescent="0.2">
      <c r="B123" s="151" t="s">
        <v>750</v>
      </c>
      <c r="C123" s="148" t="s">
        <v>324</v>
      </c>
      <c r="D123" s="378">
        <v>7</v>
      </c>
      <c r="E123" s="148" t="s">
        <v>751</v>
      </c>
      <c r="F123" s="148" t="s">
        <v>752</v>
      </c>
      <c r="G123" s="148" t="s">
        <v>753</v>
      </c>
      <c r="H123" s="148" t="s">
        <v>727</v>
      </c>
      <c r="I123" s="148" t="s">
        <v>728</v>
      </c>
      <c r="J123" s="148" t="s">
        <v>118</v>
      </c>
      <c r="K123" s="336" t="s">
        <v>749</v>
      </c>
      <c r="L123" s="179">
        <v>501</v>
      </c>
      <c r="M123" s="188" t="str">
        <f>IF(L123&lt;=0,"",IF(L123&lt;=2,"Muy Baja",IF(L123&lt;=24,"Baja",IF(L123&lt;=500,"Media",IF(L123&lt;=5000,"Alta","Muy Alta")))))</f>
        <v>Alta</v>
      </c>
      <c r="N123" s="203" t="e">
        <f>'[26]Mapa final'!N19</f>
        <v>#REF!</v>
      </c>
      <c r="O123" s="148" t="str">
        <f>'[26]Mapa final'!O19</f>
        <v>Catastrófico</v>
      </c>
      <c r="Q123" s="338" t="str">
        <f>'[26]Mapa final'!P19</f>
        <v>Catastrófico</v>
      </c>
      <c r="R123" s="288">
        <f>'[26]Mapa final'!Q19</f>
        <v>1</v>
      </c>
      <c r="S123" s="227" t="str">
        <f>'[26]Mapa final'!R19</f>
        <v>Extremo</v>
      </c>
      <c r="T123" s="339">
        <f>'[26]Mapa final'!S19</f>
        <v>1</v>
      </c>
      <c r="U123" s="330" t="str">
        <f>'[26]Mapa final'!T19</f>
        <v xml:space="preserve">El Coordinador del Proceso, Auditores (Externo y de la ESE) y Técnico de Cuentas Médicas, según necesidad levantan acta de reunión de análisis conjunto con las ERP con las cuales existen glosas reiteardas  según lo establecido en el procedimiento AM-PR-03 Acta de levantamiento y/o aceptación de glosas y devoluciones, medido a través del indicador 546 Aceptación de glosa de la vigencia con una meta establecida &lt;=4% sobre la facturación neta de la vigencia </v>
      </c>
      <c r="V123" s="173" t="str">
        <f>'[26]Mapa final'!U19</f>
        <v>Probabilidad</v>
      </c>
      <c r="W123" s="153" t="str">
        <f>'[26]Mapa final'!V19</f>
        <v>Detectivo</v>
      </c>
      <c r="X123" s="153" t="str">
        <f>'[26]Mapa final'!W19</f>
        <v>Manual</v>
      </c>
      <c r="Y123" s="174" t="str">
        <f>'[26]Mapa final'!X19</f>
        <v>30%</v>
      </c>
      <c r="Z123" s="153" t="str">
        <f>'[26]Mapa final'!Y19</f>
        <v>Documentado</v>
      </c>
      <c r="AA123" s="153" t="str">
        <f>'[26]Mapa final'!Z19</f>
        <v>Continua</v>
      </c>
      <c r="AB123" s="153" t="str">
        <f>'[26]Mapa final'!AA19</f>
        <v>Con Registro</v>
      </c>
      <c r="AC123" s="172" t="str">
        <f>'[26]Mapa final'!AB19</f>
        <v>AM-F-02 acta de levantamiento de glosa, indicador mensual 546 Aceptación de glosa de la vigencia,  Informe trimestral de análiisis de aceptación de glosa, notas crédito mensual.</v>
      </c>
      <c r="AD123" s="175">
        <f>'[26]Mapa final'!AC19</f>
        <v>0.3</v>
      </c>
      <c r="AE123" s="176" t="str">
        <f>'[26]Mapa final'!AD19</f>
        <v>Baja</v>
      </c>
      <c r="AF123" s="174">
        <f>'[26]Mapa final'!AE19</f>
        <v>0.3</v>
      </c>
      <c r="AG123" s="176" t="str">
        <f>'[26]Mapa final'!AF19</f>
        <v>Catastrófico</v>
      </c>
      <c r="AH123" s="174">
        <f>'[26]Mapa final'!AG19</f>
        <v>1</v>
      </c>
      <c r="AI123" s="177" t="str">
        <f>'[26]Mapa final'!AH19</f>
        <v>Extremo</v>
      </c>
      <c r="AJ123" s="177" t="str">
        <f>'[26]Mapa final'!AI19</f>
        <v>Extremo</v>
      </c>
      <c r="AK123" s="153" t="str">
        <f>'[26]Mapa final'!AJ19</f>
        <v>Reducir (mitigar)</v>
      </c>
      <c r="AL123" s="148" t="str">
        <f>'[26]Mapa final'!AK19</f>
        <v>Dar seguimiento al indicador mensual 546 Aceptación de glosa de la vigencia.</v>
      </c>
      <c r="AM123" s="148" t="str">
        <f>'[26]Mapa final'!AL19</f>
        <v>Auditoria de cuentas medicas</v>
      </c>
      <c r="AN123" s="158" t="str">
        <f>'[26]Mapa final'!AM19</f>
        <v>Enero a Diciembre de 2023</v>
      </c>
      <c r="AO123" s="158" t="str">
        <f>'[26]Mapa final'!AN19</f>
        <v>Cuatrimestral</v>
      </c>
      <c r="AP123" s="148" t="str">
        <f>'[26]Mapa final'!AO19</f>
        <v>indicador  546 Aceptación de glosa de la vigencia.</v>
      </c>
      <c r="AQ123" s="158" t="str">
        <f>'[26]Mapa final'!AP19</f>
        <v>En curso</v>
      </c>
    </row>
    <row r="124" spans="2:43" ht="140.25" x14ac:dyDescent="0.2">
      <c r="B124" s="151" t="s">
        <v>750</v>
      </c>
      <c r="C124" s="148" t="s">
        <v>327</v>
      </c>
      <c r="D124" s="377">
        <v>8</v>
      </c>
      <c r="E124" s="148" t="s">
        <v>754</v>
      </c>
      <c r="F124" s="148" t="s">
        <v>755</v>
      </c>
      <c r="G124" s="148" t="s">
        <v>756</v>
      </c>
      <c r="H124" s="148" t="s">
        <v>727</v>
      </c>
      <c r="I124" s="148" t="s">
        <v>728</v>
      </c>
      <c r="J124" s="148" t="s">
        <v>118</v>
      </c>
      <c r="K124" s="336" t="s">
        <v>729</v>
      </c>
      <c r="L124" s="179">
        <f>365*43</f>
        <v>15695</v>
      </c>
      <c r="M124" s="188" t="str">
        <f>IF(L124&lt;=0,"",IF(L124&lt;=2,"Muy Baja",IF(L124&lt;=24,"Baja",IF(L124&lt;=500,"Media",IF(L124&lt;=5000,"Alta","Muy Alta")))))</f>
        <v>Muy Alta</v>
      </c>
      <c r="N124" s="203" t="e">
        <f>'[26]Mapa final'!N20</f>
        <v>#REF!</v>
      </c>
      <c r="O124" s="148" t="str">
        <f>'[26]Mapa final'!O20</f>
        <v>Catastrófico</v>
      </c>
      <c r="Q124" s="338" t="str">
        <f>'[26]Mapa final'!P20</f>
        <v>Catastrófico</v>
      </c>
      <c r="R124" s="288">
        <f>'[26]Mapa final'!Q20</f>
        <v>1</v>
      </c>
      <c r="S124" s="227" t="str">
        <f>'[26]Mapa final'!R20</f>
        <v>Extremo</v>
      </c>
      <c r="T124" s="146">
        <f>'[26]Mapa final'!S20</f>
        <v>1</v>
      </c>
      <c r="U124" s="172" t="str">
        <f>'[26]Mapa final'!T20</f>
        <v>El Analista principal diariamente verifica que los egresos generados esten efectivamente facturados, de acuerdo a lo establecido en el procedimiento F-PR-15 Audtoría Administrativa, a través del formato F-F-17 Control de evidencias por facturación revisada</v>
      </c>
      <c r="V124" s="173" t="str">
        <f>'[26]Mapa final'!U20</f>
        <v>Probabilidad</v>
      </c>
      <c r="W124" s="153" t="str">
        <f>'[26]Mapa final'!V20</f>
        <v>Preventivo</v>
      </c>
      <c r="X124" s="153" t="str">
        <f>'[26]Mapa final'!W20</f>
        <v>Manual</v>
      </c>
      <c r="Y124" s="174" t="str">
        <f>'[26]Mapa final'!X20</f>
        <v>40%</v>
      </c>
      <c r="Z124" s="153" t="str">
        <f>'[26]Mapa final'!Y20</f>
        <v>Sin Documentar</v>
      </c>
      <c r="AA124" s="153" t="str">
        <f>'[26]Mapa final'!Z20</f>
        <v>Continua</v>
      </c>
      <c r="AB124" s="153" t="str">
        <f>'[26]Mapa final'!AA20</f>
        <v>Con Registro</v>
      </c>
      <c r="AC124" s="172" t="str">
        <f>'[26]Mapa final'!AB20</f>
        <v xml:space="preserve">Formato F-F-17  Control de evidencias por facturación revisada. (consolida en una bases de datos).
Informe mensual Socialización de inconsistencias encontradas y planes de mejora a implementar.
</v>
      </c>
      <c r="AD124" s="175">
        <f>'[26]Mapa final'!AC20</f>
        <v>0.24</v>
      </c>
      <c r="AE124" s="176" t="str">
        <f>'[26]Mapa final'!AD20</f>
        <v>Baja</v>
      </c>
      <c r="AF124" s="174">
        <f>'[26]Mapa final'!AE20</f>
        <v>0.24</v>
      </c>
      <c r="AG124" s="176" t="str">
        <f>'[26]Mapa final'!AF20</f>
        <v>Catastrófico</v>
      </c>
      <c r="AH124" s="174">
        <f>'[26]Mapa final'!AG20</f>
        <v>1</v>
      </c>
      <c r="AI124" s="177" t="str">
        <f>'[26]Mapa final'!AH20</f>
        <v>Extremo</v>
      </c>
      <c r="AJ124" s="177" t="str">
        <f>'[26]Mapa final'!AI20</f>
        <v>Extremo</v>
      </c>
      <c r="AK124" s="153" t="str">
        <f>'[26]Mapa final'!AJ20</f>
        <v>Reducir (mitigar)</v>
      </c>
      <c r="AL124" s="148" t="str">
        <f>'[26]Mapa final'!AK20</f>
        <v>Dar seguimiento y trazabilidad a las inconsistencias encontradas en la facturación</v>
      </c>
      <c r="AM124" s="148" t="str">
        <f>'[26]Mapa final'!AL20</f>
        <v>Lider de Facturación</v>
      </c>
      <c r="AN124" s="158" t="str">
        <f>'[26]Mapa final'!AM20</f>
        <v>Enero a Diciembre de 2023</v>
      </c>
      <c r="AO124" s="158" t="str">
        <f>'[26]Mapa final'!AN20</f>
        <v>Cuatrimestral</v>
      </c>
      <c r="AP124" s="148" t="str">
        <f>'[26]Mapa final'!AO20</f>
        <v xml:space="preserve">Informe mensual Socialización de inconsistencias encontradas </v>
      </c>
      <c r="AQ124" s="158" t="str">
        <f>'[26]Mapa final'!AP20</f>
        <v>En curso</v>
      </c>
    </row>
    <row r="125" spans="2:43" ht="102" x14ac:dyDescent="0.2">
      <c r="B125" s="151" t="s">
        <v>750</v>
      </c>
      <c r="C125" s="148" t="s">
        <v>325</v>
      </c>
      <c r="D125" s="378">
        <v>9</v>
      </c>
      <c r="E125" s="148" t="s">
        <v>757</v>
      </c>
      <c r="F125" s="148" t="s">
        <v>758</v>
      </c>
      <c r="G125" s="148" t="s">
        <v>759</v>
      </c>
      <c r="H125" s="148" t="s">
        <v>727</v>
      </c>
      <c r="I125" s="148" t="s">
        <v>728</v>
      </c>
      <c r="J125" s="148" t="s">
        <v>118</v>
      </c>
      <c r="K125" s="336" t="s">
        <v>729</v>
      </c>
      <c r="L125" s="179">
        <v>365</v>
      </c>
      <c r="M125" s="188" t="str">
        <f>IF(L125&lt;=0,"",IF(L125&lt;=2,"Muy Baja",IF(L125&lt;=24,"Baja",IF(L125&lt;=500,"Media",IF(L125&lt;=5000,"Alta","Muy Alta")))))</f>
        <v>Media</v>
      </c>
      <c r="N125" s="203" t="e">
        <f>'[26]Mapa final'!N21</f>
        <v>#REF!</v>
      </c>
      <c r="O125" s="148" t="str">
        <f>'[26]Mapa final'!O21</f>
        <v>Mayor</v>
      </c>
      <c r="Q125" s="188" t="str">
        <f>'[26]Mapa final'!P21</f>
        <v>Mayor</v>
      </c>
      <c r="R125" s="288">
        <f>'[26]Mapa final'!Q21</f>
        <v>0.8</v>
      </c>
      <c r="S125" s="227" t="str">
        <f>'[26]Mapa final'!R21</f>
        <v>Alto</v>
      </c>
      <c r="T125" s="146">
        <f>'[26]Mapa final'!S21</f>
        <v>1</v>
      </c>
      <c r="U125" s="172" t="str">
        <f>'[26]Mapa final'!T21</f>
        <v xml:space="preserve">El líder de cartera y técnico de cartera dan el trámite respectivo para el proceso administrativo de cobro según sea el caso (persuasivo, prejurídico y jurídico) y según necesidad conforme lo establece el Procedimiento CAR-PR-12 Proceso de Cobro y Procedimiento CAR-PR-06 Recuado Pagares </v>
      </c>
      <c r="V125" s="173" t="str">
        <f>'[26]Mapa final'!U21</f>
        <v>Probabilidad</v>
      </c>
      <c r="W125" s="153" t="str">
        <f>'[26]Mapa final'!V21</f>
        <v>Preventivo</v>
      </c>
      <c r="X125" s="153" t="str">
        <f>'[26]Mapa final'!W21</f>
        <v>Manual</v>
      </c>
      <c r="Y125" s="174" t="str">
        <f>'[26]Mapa final'!X21</f>
        <v>40%</v>
      </c>
      <c r="Z125" s="153" t="str">
        <f>'[26]Mapa final'!Y21</f>
        <v>Documentado</v>
      </c>
      <c r="AA125" s="153" t="str">
        <f>'[26]Mapa final'!Z21</f>
        <v>Continua</v>
      </c>
      <c r="AB125" s="153" t="str">
        <f>'[26]Mapa final'!AA21</f>
        <v>Con Registro</v>
      </c>
      <c r="AC125" s="172" t="str">
        <f>'[26]Mapa final'!AB21</f>
        <v>Base de datos Pagares, Informe mensual de cartera, informe trimestral de estado de cartera (Pagares), Acta comité.</v>
      </c>
      <c r="AD125" s="175">
        <f>'[26]Mapa final'!AC21</f>
        <v>0.24</v>
      </c>
      <c r="AE125" s="176" t="str">
        <f>'[26]Mapa final'!AD21</f>
        <v>Baja</v>
      </c>
      <c r="AF125" s="174">
        <f>'[26]Mapa final'!AE21</f>
        <v>0.24</v>
      </c>
      <c r="AG125" s="176" t="str">
        <f>'[26]Mapa final'!AF21</f>
        <v>Mayor</v>
      </c>
      <c r="AH125" s="174">
        <f>'[26]Mapa final'!AG21</f>
        <v>0.8</v>
      </c>
      <c r="AI125" s="177" t="str">
        <f>'[26]Mapa final'!AH21</f>
        <v>Alto</v>
      </c>
      <c r="AJ125" s="177" t="str">
        <f>'[26]Mapa final'!AI21</f>
        <v>Alto</v>
      </c>
      <c r="AK125" s="153" t="str">
        <f>'[26]Mapa final'!AJ21</f>
        <v>Reducir (mitigar)</v>
      </c>
      <c r="AL125" s="148" t="str">
        <f>'[26]Mapa final'!AK21</f>
        <v xml:space="preserve">Dar seguimiento al proceso de cobro (persuasivo, prejurídico y jurídico) </v>
      </c>
      <c r="AM125" s="148" t="str">
        <f>'[26]Mapa final'!AL21</f>
        <v>Lider de cartera</v>
      </c>
      <c r="AN125" s="158" t="str">
        <f>'[26]Mapa final'!AM21</f>
        <v>Enero a Diciembre de 2023</v>
      </c>
      <c r="AO125" s="158" t="str">
        <f>'[26]Mapa final'!AN21</f>
        <v>Cuatrimestral</v>
      </c>
      <c r="AP125" s="148" t="str">
        <f>'[26]Mapa final'!AO21</f>
        <v xml:space="preserve">informe trimestral de estado de cartera (Pagares), </v>
      </c>
      <c r="AQ125" s="158" t="str">
        <f>'[26]Mapa final'!AP21</f>
        <v>En curso</v>
      </c>
    </row>
    <row r="126" spans="2:43" ht="165.75" x14ac:dyDescent="0.2">
      <c r="B126" s="149" t="s">
        <v>760</v>
      </c>
      <c r="C126" s="148" t="s">
        <v>761</v>
      </c>
      <c r="D126" s="605">
        <v>10</v>
      </c>
      <c r="E126" s="480" t="s">
        <v>762</v>
      </c>
      <c r="F126" s="624" t="str">
        <f>'[26]Mapa final'!E22</f>
        <v>* Falta de compromiso e identidad del personal que labora en archivo central y de gestión, frente  a  la responsabilidad del manejo de la información.</v>
      </c>
      <c r="G126" s="480" t="s">
        <v>763</v>
      </c>
      <c r="H126" s="480" t="s">
        <v>727</v>
      </c>
      <c r="I126" s="480" t="s">
        <v>728</v>
      </c>
      <c r="J126" s="489" t="str">
        <f>'[26]Mapa final'!I22</f>
        <v>Usuarios, productos y practicas , organizacionales</v>
      </c>
      <c r="K126" s="619" t="s">
        <v>749</v>
      </c>
      <c r="L126" s="490">
        <f>'[26]Mapa final'!L22</f>
        <v>365</v>
      </c>
      <c r="M126" s="468" t="str">
        <f t="shared" ref="M126" si="205">IF(L126&lt;=0,"",IF(L126&lt;=2,"Muy Baja",IF(L126&lt;=24,"Baja",IF(L126&lt;=500,"Media",IF(L126&lt;=5000,"Alta","Muy Alta")))))</f>
        <v>Media</v>
      </c>
      <c r="N126" s="469">
        <f>'[26]Mapa final'!N22</f>
        <v>0.6</v>
      </c>
      <c r="O126" s="489" t="str">
        <f>'[26]Mapa final'!O22</f>
        <v>Catastrófico</v>
      </c>
      <c r="Q126" s="455" t="str">
        <f>'[26]Mapa final'!P22</f>
        <v>Catastrófico</v>
      </c>
      <c r="R126" s="473">
        <f>'[26]Mapa final'!Q22</f>
        <v>1</v>
      </c>
      <c r="S126" s="578" t="str">
        <f>'[26]Mapa final'!R22</f>
        <v>Extremo</v>
      </c>
      <c r="T126" s="146">
        <f>'[26]Mapa final'!S22</f>
        <v>1</v>
      </c>
      <c r="U126" s="172" t="str">
        <f>'[26]Mapa final'!T22</f>
        <v>El grupo de Gestión Documental verifica la competencia y cumplimiento de los pasos a seguir, para consulta y préstamo de documentos mediante los Procedimientos GD-PR-13 consulta de documentos en archivos de gestión documental y  GD-PR-15 Préstamo de documentos en Archivos de Gestión y  realiza trazabilidad mediante los formatos GD- F-01 de control consulta y préstamos de documentos institucionales, y el Formato GD-F-20 Préstamo de Documentos en archivos de gestión</v>
      </c>
      <c r="V126" s="173" t="str">
        <f>'[26]Mapa final'!U22</f>
        <v>Probabilidad</v>
      </c>
      <c r="W126" s="153" t="str">
        <f>'[26]Mapa final'!V22</f>
        <v>Preventivo</v>
      </c>
      <c r="X126" s="153" t="str">
        <f>'[26]Mapa final'!W22</f>
        <v>Manual</v>
      </c>
      <c r="Y126" s="174" t="str">
        <f>'[26]Mapa final'!X22</f>
        <v>40%</v>
      </c>
      <c r="Z126" s="153" t="str">
        <f>'[26]Mapa final'!Y22</f>
        <v>Documentado</v>
      </c>
      <c r="AA126" s="153" t="str">
        <f>'[26]Mapa final'!Z22</f>
        <v>Continua</v>
      </c>
      <c r="AB126" s="153" t="str">
        <f>'[26]Mapa final'!AA22</f>
        <v>Con Registro</v>
      </c>
      <c r="AC126" s="172" t="str">
        <f>'[26]Mapa final'!AB22</f>
        <v>Diligenciamiento del formato GD- F-01 de control consulta y préstamos de documentos de archivo
Informe mensual del lider del proceso de gestion documental.
Formato  Prestamo Documentos Archivo de Gestión GD-F-20</v>
      </c>
      <c r="AD126" s="175">
        <f>'[26]Mapa final'!AC22</f>
        <v>0.24</v>
      </c>
      <c r="AE126" s="176" t="str">
        <f>'[26]Mapa final'!AD22</f>
        <v>Baja</v>
      </c>
      <c r="AF126" s="174">
        <f>'[26]Mapa final'!AE22</f>
        <v>0.36</v>
      </c>
      <c r="AG126" s="176" t="str">
        <f>'[26]Mapa final'!AF22</f>
        <v>Catastrófico</v>
      </c>
      <c r="AH126" s="174">
        <f>'[26]Mapa final'!AG22</f>
        <v>1</v>
      </c>
      <c r="AI126" s="177" t="str">
        <f>'[26]Mapa final'!AH22</f>
        <v>Extremo</v>
      </c>
      <c r="AJ126" s="458" t="str">
        <f>'[26]Mapa final'!AI22</f>
        <v>Extremo</v>
      </c>
      <c r="AK126" s="454" t="str">
        <f>'[26]Mapa final'!AJ22</f>
        <v>Reducir (mitigar)</v>
      </c>
      <c r="AL126" s="489" t="str">
        <f>'[26]Mapa final'!AK22</f>
        <v>Verificar que se cumplan los tiempos estipulados para el prestamo de documentos</v>
      </c>
      <c r="AM126" s="489" t="str">
        <f>'[26]Mapa final'!AL22</f>
        <v>Coordinador de Gestión Documental y Líder de Archivo de Historia Clínica</v>
      </c>
      <c r="AN126" s="600" t="str">
        <f>'[26]Mapa final'!AM22</f>
        <v>Enero a Diciembre de 2023</v>
      </c>
      <c r="AO126" s="493" t="str">
        <f>'[26]Mapa final'!AN22</f>
        <v>Cuatrimestral</v>
      </c>
      <c r="AP126" s="489" t="str">
        <f>'[26]Mapa final'!AO22</f>
        <v>Formato  Prestamo Documentos Archivo de Gestión GD-F-20
AHC-F-06 Registro Relación solicitud y entrega de copias de Historia Clínica</v>
      </c>
      <c r="AQ126" s="490" t="str">
        <f>'[26]Mapa final'!AP22</f>
        <v>En curso</v>
      </c>
    </row>
    <row r="127" spans="2:43" ht="63.75" x14ac:dyDescent="0.2">
      <c r="B127" s="156" t="s">
        <v>760</v>
      </c>
      <c r="C127" s="148" t="s">
        <v>761</v>
      </c>
      <c r="D127" s="623"/>
      <c r="E127" s="481"/>
      <c r="F127" s="624"/>
      <c r="G127" s="481"/>
      <c r="H127" s="481"/>
      <c r="I127" s="481"/>
      <c r="J127" s="489"/>
      <c r="K127" s="621"/>
      <c r="L127" s="490"/>
      <c r="M127" s="601"/>
      <c r="N127" s="469"/>
      <c r="O127" s="489"/>
      <c r="Q127" s="455"/>
      <c r="R127" s="602"/>
      <c r="S127" s="627"/>
      <c r="T127" s="146">
        <f>'[26]Mapa final'!S23</f>
        <v>2</v>
      </c>
      <c r="U127" s="172" t="str">
        <f>'[26]Mapa final'!T23</f>
        <v>El personal de HC verifica la solicitud y ejecuta los pasos a seguir para el préstamo y consulta de historias clíncias mediante el procedimiento AHC-PR-04.</v>
      </c>
      <c r="V127" s="173" t="str">
        <f>'[26]Mapa final'!U23</f>
        <v>Probabilidad</v>
      </c>
      <c r="W127" s="153" t="str">
        <f>'[26]Mapa final'!V23</f>
        <v>Preventivo</v>
      </c>
      <c r="X127" s="153" t="str">
        <f>'[26]Mapa final'!W23</f>
        <v>Manual</v>
      </c>
      <c r="Y127" s="174" t="str">
        <f>'[26]Mapa final'!X23</f>
        <v>40%</v>
      </c>
      <c r="Z127" s="153" t="str">
        <f>'[26]Mapa final'!Y23</f>
        <v>Documentado</v>
      </c>
      <c r="AA127" s="153" t="str">
        <f>'[26]Mapa final'!Z23</f>
        <v>continua</v>
      </c>
      <c r="AB127" s="153" t="str">
        <f>'[26]Mapa final'!AA23</f>
        <v>Con Registro</v>
      </c>
      <c r="AC127" s="172" t="str">
        <f>'[26]Mapa final'!AB23</f>
        <v xml:space="preserve">Diligenciamiento de formato AHC-F-06 Registro Relación solicitud y entrega de copias de Historia Clínica
</v>
      </c>
      <c r="AD127" s="175">
        <f>'[26]Mapa final'!AC23</f>
        <v>0.24</v>
      </c>
      <c r="AE127" s="176" t="str">
        <f>'[26]Mapa final'!AD23</f>
        <v>Baja</v>
      </c>
      <c r="AF127" s="174">
        <f>'[26]Mapa final'!AE23</f>
        <v>0.216</v>
      </c>
      <c r="AG127" s="176" t="str">
        <f>'[26]Mapa final'!AF23</f>
        <v>Catastrófico</v>
      </c>
      <c r="AH127" s="174">
        <f>'[26]Mapa final'!AG23</f>
        <v>1</v>
      </c>
      <c r="AI127" s="177" t="str">
        <f>'[26]Mapa final'!AH23</f>
        <v>Extremo</v>
      </c>
      <c r="AJ127" s="458"/>
      <c r="AK127" s="454"/>
      <c r="AL127" s="489"/>
      <c r="AM127" s="489"/>
      <c r="AN127" s="600"/>
      <c r="AO127" s="493"/>
      <c r="AP127" s="489"/>
      <c r="AQ127" s="490"/>
    </row>
    <row r="128" spans="2:43" ht="102" x14ac:dyDescent="0.2">
      <c r="B128" s="146" t="s">
        <v>764</v>
      </c>
      <c r="C128" s="146" t="s">
        <v>926</v>
      </c>
      <c r="D128" s="378">
        <v>11</v>
      </c>
      <c r="E128" s="148" t="s">
        <v>765</v>
      </c>
      <c r="F128" s="364" t="str">
        <f>'[26]Mapa final'!E24</f>
        <v>No seguimiento  efectivo de los procesos  judiciales</v>
      </c>
      <c r="G128" s="148" t="s">
        <v>766</v>
      </c>
      <c r="H128" s="148" t="s">
        <v>727</v>
      </c>
      <c r="I128" s="148" t="s">
        <v>728</v>
      </c>
      <c r="J128" s="148" t="str">
        <f>'[26]Mapa final'!$I$24</f>
        <v>Ejecucion y Administracion de procesos</v>
      </c>
      <c r="K128" s="336" t="s">
        <v>729</v>
      </c>
      <c r="L128" s="179">
        <f>'[26]Mapa final'!L24</f>
        <v>24</v>
      </c>
      <c r="M128" s="217" t="str">
        <f>'[26]Mapa final'!M24</f>
        <v>Baja</v>
      </c>
      <c r="N128" s="203">
        <f>'[26]Mapa final'!N24</f>
        <v>0.4</v>
      </c>
      <c r="O128" s="148" t="str">
        <f>'[26]Mapa final'!O24</f>
        <v>Mayor</v>
      </c>
      <c r="Q128" s="188" t="str">
        <f>'[26]Mapa final'!P24</f>
        <v>Mayor</v>
      </c>
      <c r="R128" s="288">
        <f>'[26]Mapa final'!Q24</f>
        <v>0.8</v>
      </c>
      <c r="S128" s="227" t="str">
        <f>'[26]Mapa final'!R24</f>
        <v>Alto</v>
      </c>
      <c r="T128" s="146">
        <f>'[26]Mapa final'!S24</f>
        <v>1</v>
      </c>
      <c r="U128" s="172" t="str">
        <f>'[26]Mapa final'!T24</f>
        <v>Los abogados de la oficina jurídica realizan seguimiento diario a los procesos judiciales frente a términos para defensa técnica y a la trazabilidad de los mismos conforme a lo establecido en el procedimiento OAJ-PR-05 Mediante matriz general de proceso OAJ-F-18</v>
      </c>
      <c r="V128" s="173" t="str">
        <f>'[26]Mapa final'!U24</f>
        <v>Probabilidad</v>
      </c>
      <c r="W128" s="153" t="str">
        <f>'[26]Mapa final'!V24</f>
        <v>Preventivo</v>
      </c>
      <c r="X128" s="153" t="str">
        <f>'[26]Mapa final'!W24</f>
        <v>Manual</v>
      </c>
      <c r="Y128" s="174" t="str">
        <f>'[26]Mapa final'!X24</f>
        <v>40%</v>
      </c>
      <c r="Z128" s="153" t="str">
        <f>'[26]Mapa final'!Y24</f>
        <v>Documentado</v>
      </c>
      <c r="AA128" s="153" t="str">
        <f>'[26]Mapa final'!Z24</f>
        <v>Continua</v>
      </c>
      <c r="AB128" s="153" t="str">
        <f>'[26]Mapa final'!AA24</f>
        <v>Con Registro</v>
      </c>
      <c r="AC128" s="172" t="str">
        <f>'[26]Mapa final'!AB24</f>
        <v xml:space="preserve">OAJ-F-18 Matriz General de procesos, Informe trimestral al Comité de Conciliación por parte de la secretario técnica
 </v>
      </c>
      <c r="AD128" s="175">
        <f>'[26]Mapa final'!AC24</f>
        <v>0.24</v>
      </c>
      <c r="AE128" s="176" t="str">
        <f>'[26]Mapa final'!AD24</f>
        <v>Baja</v>
      </c>
      <c r="AF128" s="174">
        <f>'[26]Mapa final'!AE24</f>
        <v>0.24</v>
      </c>
      <c r="AG128" s="176" t="str">
        <f>'[26]Mapa final'!AF24</f>
        <v>Mayor</v>
      </c>
      <c r="AH128" s="174">
        <f>'[26]Mapa final'!AG24</f>
        <v>0.8</v>
      </c>
      <c r="AI128" s="177" t="str">
        <f>'[26]Mapa final'!AH24</f>
        <v>Alto</v>
      </c>
      <c r="AJ128" s="177" t="str">
        <f>'[26]Mapa final'!AI24</f>
        <v>Alto</v>
      </c>
      <c r="AK128" s="153" t="str">
        <f>'[26]Mapa final'!AJ24</f>
        <v>Reducir (mitigar)</v>
      </c>
      <c r="AL128" s="148" t="str">
        <f>'[26]Mapa final'!AK24</f>
        <v xml:space="preserve"> Realizar seguimiento al cumplimiento de los términos judiciales de acuerdo a la defensa técnica de la institución teniendo en cuenta la trazabilidad de procesos y las actividades programadas dentro de los mismos.</v>
      </c>
      <c r="AM128" s="148" t="str">
        <f>'[26]Mapa final'!AL24</f>
        <v>Asesor Jurídico</v>
      </c>
      <c r="AN128" s="340" t="str">
        <f>'[26]Mapa final'!AM24</f>
        <v>Enero a diciembre 2023</v>
      </c>
      <c r="AO128" s="178" t="str">
        <f>'[26]Mapa final'!AN24</f>
        <v>Cuatrimestral</v>
      </c>
      <c r="AP128" s="148" t="str">
        <f>'[26]Mapa final'!AO24</f>
        <v>OAJ-F-18 Matriz general de procesos</v>
      </c>
      <c r="AQ128" s="179" t="str">
        <f>'[26]Mapa final'!AP24</f>
        <v>En curso</v>
      </c>
    </row>
    <row r="129" spans="2:43" ht="127.5" x14ac:dyDescent="0.2">
      <c r="B129" s="149" t="s">
        <v>767</v>
      </c>
      <c r="C129" s="148" t="s">
        <v>768</v>
      </c>
      <c r="D129" s="605">
        <v>12</v>
      </c>
      <c r="E129" s="489" t="s">
        <v>769</v>
      </c>
      <c r="F129" s="489" t="s">
        <v>770</v>
      </c>
      <c r="G129" s="480" t="s">
        <v>771</v>
      </c>
      <c r="H129" s="480" t="s">
        <v>727</v>
      </c>
      <c r="I129" s="480" t="s">
        <v>728</v>
      </c>
      <c r="J129" s="489" t="s">
        <v>118</v>
      </c>
      <c r="K129" s="619" t="s">
        <v>729</v>
      </c>
      <c r="L129" s="490">
        <v>24</v>
      </c>
      <c r="M129" s="455" t="str">
        <f>IF(L129&lt;=0,"",IF(L129&lt;=2,"Muy Baja",IF(L129&lt;=24,"Baja",IF(L129&lt;=500,"Media",IF(L129&lt;=5000,"Alta","Muy Alta")))))</f>
        <v>Baja</v>
      </c>
      <c r="N129" s="469">
        <f>'[26]Mapa final'!N25</f>
        <v>0.4</v>
      </c>
      <c r="O129" s="489" t="str">
        <f>'[26]Mapa final'!O25</f>
        <v>Mayor</v>
      </c>
      <c r="Q129" s="628" t="str">
        <f>'[26]Mapa final'!P25</f>
        <v>Mayor</v>
      </c>
      <c r="R129" s="473">
        <f>'[26]Mapa final'!Q25</f>
        <v>0.8</v>
      </c>
      <c r="S129" s="578" t="str">
        <f>'[26]Mapa final'!R25</f>
        <v>Alto</v>
      </c>
      <c r="T129" s="146">
        <f>'[26]Mapa final'!S25</f>
        <v>1</v>
      </c>
      <c r="U129" s="184" t="str">
        <f>'[26]Mapa final'!T25</f>
        <v>Según necesidad El líder de mantenimiento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v>
      </c>
      <c r="V129" s="173" t="str">
        <f>'[26]Mapa final'!U25</f>
        <v>Probabilidad</v>
      </c>
      <c r="W129" s="153" t="str">
        <f>'[26]Mapa final'!V25</f>
        <v>Preventivo</v>
      </c>
      <c r="X129" s="153" t="str">
        <f>'[26]Mapa final'!W25</f>
        <v>Manual</v>
      </c>
      <c r="Y129" s="174" t="str">
        <f>'[26]Mapa final'!X25</f>
        <v>40%</v>
      </c>
      <c r="Z129" s="153" t="str">
        <f>'[26]Mapa final'!Y25</f>
        <v>Documentado</v>
      </c>
      <c r="AA129" s="153" t="str">
        <f>'[26]Mapa final'!Z25</f>
        <v>Continua</v>
      </c>
      <c r="AB129" s="153" t="str">
        <f>'[26]Mapa final'!AA25</f>
        <v>Con Registro</v>
      </c>
      <c r="AC129" s="172" t="str">
        <f>'[26]Mapa final'!AB25</f>
        <v>C-F-28 Estudio Previo de Conveniencia y Oportunidad</v>
      </c>
      <c r="AD129" s="175">
        <f>'[26]Mapa final'!AC25</f>
        <v>0.24</v>
      </c>
      <c r="AE129" s="176" t="str">
        <f>'[26]Mapa final'!AD25</f>
        <v>Baja</v>
      </c>
      <c r="AF129" s="174">
        <f>'[26]Mapa final'!AE25</f>
        <v>0.24</v>
      </c>
      <c r="AG129" s="176" t="str">
        <f>'[26]Mapa final'!AF25</f>
        <v>Mayor</v>
      </c>
      <c r="AH129" s="174">
        <f>'[26]Mapa final'!AG25</f>
        <v>0.8</v>
      </c>
      <c r="AI129" s="177" t="str">
        <f>'[26]Mapa final'!AH25</f>
        <v>Alto</v>
      </c>
      <c r="AJ129" s="458" t="str">
        <f>'[26]Mapa final'!AI25</f>
        <v>Alto</v>
      </c>
      <c r="AK129" s="629" t="str">
        <f>'[26]Mapa final'!AJ25</f>
        <v>Reducir (mitigar)</v>
      </c>
      <c r="AL129" s="489" t="str">
        <f>'[26]Mapa final'!AK25</f>
        <v xml:space="preserve">Dar aplicación estricta a lo que establece las especificaciones técnicas y el Estudio de conveniencia y oportunidad </v>
      </c>
      <c r="AM129" s="489" t="str">
        <f>'[26]Mapa final'!AL25</f>
        <v>Coordinador de Mantenimiento</v>
      </c>
      <c r="AN129" s="600" t="str">
        <f>'[26]Mapa final'!AM25</f>
        <v>Enero a diciembre de 2023</v>
      </c>
      <c r="AO129" s="493" t="str">
        <f>'[26]Mapa final'!AN25</f>
        <v>Cuatrimestral</v>
      </c>
      <c r="AP129" s="489" t="str">
        <f>'[26]Mapa final'!AO25</f>
        <v>C-F-28 Estudio de conveniencia y oportunidad
C-F-31 Evaluación ténica definida</v>
      </c>
      <c r="AQ129" s="490" t="str">
        <f>'[26]Mapa final'!AP25</f>
        <v>En curso</v>
      </c>
    </row>
    <row r="130" spans="2:43" ht="76.5" x14ac:dyDescent="0.2">
      <c r="B130" s="156" t="s">
        <v>767</v>
      </c>
      <c r="C130" s="148" t="s">
        <v>768</v>
      </c>
      <c r="D130" s="623"/>
      <c r="E130" s="489"/>
      <c r="F130" s="489"/>
      <c r="G130" s="481"/>
      <c r="H130" s="481"/>
      <c r="I130" s="481"/>
      <c r="J130" s="489"/>
      <c r="K130" s="621"/>
      <c r="L130" s="490"/>
      <c r="M130" s="455"/>
      <c r="N130" s="469"/>
      <c r="O130" s="489"/>
      <c r="Q130" s="455"/>
      <c r="R130" s="602"/>
      <c r="S130" s="627"/>
      <c r="T130" s="146">
        <f>'[26]Mapa final'!S26</f>
        <v>2</v>
      </c>
      <c r="U130" s="172" t="str">
        <f>'[26]Mapa final'!T26</f>
        <v>Según la necesidad el líder de mantenimiento basado en las especificaciones técnicas y las ofertas presentadas por los proveedores emite el Concepto Técnico a través del formato C-F-31 Evaluación técnica Definitiva</v>
      </c>
      <c r="V130" s="173" t="str">
        <f>'[26]Mapa final'!U26</f>
        <v>Probabilidad</v>
      </c>
      <c r="W130" s="153" t="str">
        <f>'[26]Mapa final'!V26</f>
        <v>Preventivo</v>
      </c>
      <c r="X130" s="153" t="str">
        <f>'[26]Mapa final'!W26</f>
        <v>Manual</v>
      </c>
      <c r="Y130" s="174" t="str">
        <f>'[26]Mapa final'!X26</f>
        <v>40%</v>
      </c>
      <c r="Z130" s="153" t="str">
        <f>'[26]Mapa final'!Y26</f>
        <v>Documentado</v>
      </c>
      <c r="AA130" s="153" t="str">
        <f>'[26]Mapa final'!Z26</f>
        <v>Continua</v>
      </c>
      <c r="AB130" s="153" t="str">
        <f>'[26]Mapa final'!AA26</f>
        <v>Con Registro</v>
      </c>
      <c r="AC130" s="172" t="str">
        <f>'[26]Mapa final'!AB26</f>
        <v xml:space="preserve">
Evaluación Técnica definitiva C-F-31
Especificaciones Técnicas
Propuestas</v>
      </c>
      <c r="AD130" s="175">
        <f>'[26]Mapa final'!AC26</f>
        <v>0.14399999999999999</v>
      </c>
      <c r="AE130" s="176" t="str">
        <f>'[26]Mapa final'!AD26</f>
        <v>Muy Baja</v>
      </c>
      <c r="AF130" s="174">
        <f>'[26]Mapa final'!AE26</f>
        <v>0.14399999999999999</v>
      </c>
      <c r="AG130" s="176" t="str">
        <f>'[26]Mapa final'!AF26</f>
        <v>Mayor</v>
      </c>
      <c r="AH130" s="174">
        <f>'[26]Mapa final'!AG26</f>
        <v>0.8</v>
      </c>
      <c r="AI130" s="177" t="str">
        <f>'[26]Mapa final'!AH26</f>
        <v>Alto</v>
      </c>
      <c r="AJ130" s="458"/>
      <c r="AK130" s="629"/>
      <c r="AL130" s="489"/>
      <c r="AM130" s="489"/>
      <c r="AN130" s="600"/>
      <c r="AO130" s="493"/>
      <c r="AP130" s="489"/>
      <c r="AQ130" s="490"/>
    </row>
    <row r="131" spans="2:43" ht="178.5" x14ac:dyDescent="0.2">
      <c r="B131" s="145" t="s">
        <v>808</v>
      </c>
      <c r="C131" s="148" t="s">
        <v>410</v>
      </c>
      <c r="D131" s="605">
        <v>13</v>
      </c>
      <c r="E131" s="489" t="s">
        <v>772</v>
      </c>
      <c r="F131" s="489" t="s">
        <v>773</v>
      </c>
      <c r="G131" s="480" t="s">
        <v>774</v>
      </c>
      <c r="H131" s="480" t="s">
        <v>727</v>
      </c>
      <c r="I131" s="480" t="s">
        <v>728</v>
      </c>
      <c r="J131" s="489" t="s">
        <v>120</v>
      </c>
      <c r="K131" s="619" t="s">
        <v>729</v>
      </c>
      <c r="L131" s="490">
        <v>12</v>
      </c>
      <c r="M131" s="455" t="str">
        <f>IF(L131&lt;=0,"",IF(L131&lt;=2,"Muy Baja",IF(L131&lt;=24,"Baja",IF(L131&lt;=500,"Media",IF(L131&lt;=5000,"Alta","Muy Alta")))))</f>
        <v>Baja</v>
      </c>
      <c r="N131" s="469">
        <f>'[26]Mapa final'!N27</f>
        <v>0.4</v>
      </c>
      <c r="O131" s="489" t="str">
        <f>'[26]Mapa final'!O27</f>
        <v>Mayor</v>
      </c>
      <c r="Q131" s="455" t="str">
        <f>'[26]Mapa final'!P27</f>
        <v>Mayor</v>
      </c>
      <c r="R131" s="473">
        <f>'[26]Mapa final'!Q27</f>
        <v>0.8</v>
      </c>
      <c r="S131" s="578" t="str">
        <f>'[26]Mapa final'!R27</f>
        <v>Alto</v>
      </c>
      <c r="T131" s="146">
        <f>'[26]Mapa final'!S27</f>
        <v>1</v>
      </c>
      <c r="U131" s="172" t="str">
        <f>'[26]Mapa final'!T27</f>
        <v>El profesional del proceso de TIC genera los datos del sistema de Información Servinte Clinical Suite Enterprise de acuerdo con el Instructivo Reporte de 2193 Ministerio de Salud 6.0.
Los datos generados del sistema son publicados en archivo de Excel en la ruta:\\HSRTUNCLU\Estadisticas\Estadisticas\  para revisión y uso de la información por las diferentes áreas del hospital, mediante la protección contra escritura del archivo publicado y con permisos de acceso a las áreas directamente implicadas</v>
      </c>
      <c r="V131" s="173" t="str">
        <f>'[26]Mapa final'!U27</f>
        <v>Probabilidad</v>
      </c>
      <c r="W131" s="153" t="str">
        <f>'[26]Mapa final'!V27</f>
        <v>Preventivo</v>
      </c>
      <c r="X131" s="153" t="str">
        <f>'[26]Mapa final'!W27</f>
        <v>Manual</v>
      </c>
      <c r="Y131" s="174" t="str">
        <f>'[26]Mapa final'!X27</f>
        <v>40%</v>
      </c>
      <c r="Z131" s="153" t="str">
        <f>'[26]Mapa final'!Y27</f>
        <v>Documentado</v>
      </c>
      <c r="AA131" s="153" t="str">
        <f>'[26]Mapa final'!Z27</f>
        <v>Continua</v>
      </c>
      <c r="AB131" s="153" t="str">
        <f>'[26]Mapa final'!AA27</f>
        <v>Con Registro</v>
      </c>
      <c r="AC131" s="172" t="str">
        <f>'[26]Mapa final'!AB27</f>
        <v>Informe de 2193 publicado en la ruta respectiva, correos electrónicos de la gestión del reporte
\\hsrtunclu\Estadisticas\Estadisticas\Estadisticas_2022\Decreto_2193_2022</v>
      </c>
      <c r="AD131" s="175">
        <f>'[26]Mapa final'!AC27</f>
        <v>0.24</v>
      </c>
      <c r="AE131" s="176" t="str">
        <f>'[26]Mapa final'!AD27</f>
        <v>Baja</v>
      </c>
      <c r="AF131" s="174">
        <f>'[26]Mapa final'!AE27</f>
        <v>0.24</v>
      </c>
      <c r="AG131" s="176" t="str">
        <f>'[26]Mapa final'!AF27</f>
        <v>Mayor</v>
      </c>
      <c r="AH131" s="174">
        <f>'[26]Mapa final'!AG27</f>
        <v>0.8</v>
      </c>
      <c r="AI131" s="177" t="str">
        <f>'[26]Mapa final'!AH27</f>
        <v>Alto</v>
      </c>
      <c r="AJ131" s="458" t="str">
        <f>'[26]Mapa final'!AI27</f>
        <v>Alto</v>
      </c>
      <c r="AK131" s="454" t="str">
        <f>'[26]Mapa final'!AJ27</f>
        <v>Reducir (mitigar)</v>
      </c>
      <c r="AL131" s="148" t="str">
        <f>'[26]Mapa final'!AK27</f>
        <v>Validar la información generada y reportar novedades a las áreas respectivas</v>
      </c>
      <c r="AM131" s="148" t="str">
        <f>'[26]Mapa final'!AL27</f>
        <v>Lider Unidad Análisis Estadístico</v>
      </c>
      <c r="AN131" s="340" t="str">
        <f>'[26]Mapa final'!AM27</f>
        <v>Enero a diciembre de 2023</v>
      </c>
      <c r="AO131" s="178" t="str">
        <f>'[26]Mapa final'!AN27</f>
        <v>Cuatrimestral</v>
      </c>
      <c r="AP131" s="148" t="str">
        <f>'[26]Mapa final'!AO27</f>
        <v>Correos electrónicos</v>
      </c>
      <c r="AQ131" s="179" t="str">
        <f>'[26]Mapa final'!AP27</f>
        <v>En curso</v>
      </c>
    </row>
    <row r="132" spans="2:43" ht="140.25" x14ac:dyDescent="0.2">
      <c r="B132" s="241" t="s">
        <v>808</v>
      </c>
      <c r="C132" s="148" t="s">
        <v>410</v>
      </c>
      <c r="D132" s="616"/>
      <c r="E132" s="489"/>
      <c r="F132" s="489"/>
      <c r="G132" s="584"/>
      <c r="H132" s="584"/>
      <c r="I132" s="584"/>
      <c r="J132" s="489"/>
      <c r="K132" s="620"/>
      <c r="L132" s="490"/>
      <c r="M132" s="455"/>
      <c r="N132" s="469"/>
      <c r="O132" s="489"/>
      <c r="Q132" s="455"/>
      <c r="R132" s="463"/>
      <c r="S132" s="465"/>
      <c r="T132" s="146">
        <f>'[26]Mapa final'!S28</f>
        <v>2</v>
      </c>
      <c r="U132" s="172" t="str">
        <f>'[26]Mapa final'!T28</f>
        <v>El grupo de sistemas de información cuando se requiera asigna y define permisos a usuarios teniendo en cuenta lo establecido en el manual de Políticas de seguridad de la informaicon S-M-02 en su apartado creación de cuenta y acceso a los sistemas de información dejando registro en el formato S-F-39 solicitud de creación de usuario. Dicho formato se anexa a la solicitud en la mesa de servicios (GLPI).</v>
      </c>
      <c r="V132" s="173" t="str">
        <f>'[26]Mapa final'!U28</f>
        <v>Probabilidad</v>
      </c>
      <c r="W132" s="153" t="str">
        <f>'[26]Mapa final'!V28</f>
        <v>Preventivo</v>
      </c>
      <c r="X132" s="153" t="str">
        <f>'[26]Mapa final'!W28</f>
        <v>Manual</v>
      </c>
      <c r="Y132" s="174" t="str">
        <f>'[26]Mapa final'!X28</f>
        <v>40%</v>
      </c>
      <c r="Z132" s="153" t="str">
        <f>'[26]Mapa final'!Y28</f>
        <v>Documentado</v>
      </c>
      <c r="AA132" s="153" t="str">
        <f>'[26]Mapa final'!Z28</f>
        <v>Continua</v>
      </c>
      <c r="AB132" s="153" t="str">
        <f>'[26]Mapa final'!AA28</f>
        <v>Con Registro</v>
      </c>
      <c r="AC132" s="172" t="str">
        <f>'[26]Mapa final'!AB28</f>
        <v>S-F-39 formato de solicitud de creación de usuarios</v>
      </c>
      <c r="AD132" s="175">
        <f>'[26]Mapa final'!AC28</f>
        <v>0.14399999999999999</v>
      </c>
      <c r="AE132" s="176" t="str">
        <f>'[26]Mapa final'!AD28</f>
        <v>Muy Baja</v>
      </c>
      <c r="AF132" s="174">
        <f>'[26]Mapa final'!AE28</f>
        <v>0.14399999999999999</v>
      </c>
      <c r="AG132" s="176" t="str">
        <f>'[26]Mapa final'!AF28</f>
        <v>Mayor</v>
      </c>
      <c r="AH132" s="174">
        <f>'[26]Mapa final'!AG28</f>
        <v>0.8</v>
      </c>
      <c r="AI132" s="177" t="str">
        <f>'[26]Mapa final'!AH28</f>
        <v>Alto</v>
      </c>
      <c r="AJ132" s="458"/>
      <c r="AK132" s="454"/>
      <c r="AL132" s="489" t="str">
        <f>'[26]Mapa final'!AK28</f>
        <v>Aplicar lo establecido en el  manual de Políticas de seguridad de la informaicon S-M-02, en lo relacionado con la gestión y administración de usuarios al sistema de información y con los perfiles y permisos del directorio activo DA.</v>
      </c>
      <c r="AM132" s="489" t="str">
        <f>'[26]Mapa final'!AL28</f>
        <v>Grupo Sistemas de información</v>
      </c>
      <c r="AN132" s="600" t="str">
        <f>'[26]Mapa final'!AM28</f>
        <v>Enero a diciembre de 2023</v>
      </c>
      <c r="AO132" s="493" t="str">
        <f>'[26]Mapa final'!AN28</f>
        <v>Cuatrimestral</v>
      </c>
      <c r="AP132" s="489" t="str">
        <f>'[26]Mapa final'!AO28</f>
        <v>Indicador 1559 Cumplimiento de políticas de seguridad de la información en la entidad</v>
      </c>
      <c r="AQ132" s="490" t="str">
        <f>'[26]Mapa final'!AP28</f>
        <v>En curso</v>
      </c>
    </row>
    <row r="133" spans="2:43" ht="89.25" x14ac:dyDescent="0.2">
      <c r="B133" s="241" t="s">
        <v>808</v>
      </c>
      <c r="C133" s="148" t="s">
        <v>410</v>
      </c>
      <c r="D133" s="623"/>
      <c r="E133" s="489"/>
      <c r="F133" s="489"/>
      <c r="G133" s="481"/>
      <c r="H133" s="481"/>
      <c r="I133" s="481"/>
      <c r="J133" s="489"/>
      <c r="K133" s="621"/>
      <c r="L133" s="490"/>
      <c r="M133" s="455"/>
      <c r="N133" s="469"/>
      <c r="O133" s="489"/>
      <c r="Q133" s="455"/>
      <c r="R133" s="602"/>
      <c r="S133" s="627"/>
      <c r="T133" s="146">
        <f>'[26]Mapa final'!S29</f>
        <v>3</v>
      </c>
      <c r="U133" s="172" t="str">
        <f>'[26]Mapa final'!T29</f>
        <v xml:space="preserve">El grupo de sistemas cuando se requiera define parámetros para restringir y controlar la asignación y uso de derechos de acceso y establecer permisos según lo establecido en el procedimiento S-PR- 12 Gestión y Administración a través de directorio activo </v>
      </c>
      <c r="V133" s="173" t="str">
        <f>'[26]Mapa final'!U29</f>
        <v>Probabilidad</v>
      </c>
      <c r="W133" s="153" t="str">
        <f>'[26]Mapa final'!V29</f>
        <v>Preventivo</v>
      </c>
      <c r="X133" s="153" t="str">
        <f>'[26]Mapa final'!W29</f>
        <v>Manual</v>
      </c>
      <c r="Y133" s="174" t="str">
        <f>'[26]Mapa final'!X29</f>
        <v>40%</v>
      </c>
      <c r="Z133" s="153" t="str">
        <f>'[26]Mapa final'!Y29</f>
        <v>Documentado</v>
      </c>
      <c r="AA133" s="153" t="str">
        <f>'[26]Mapa final'!Z29</f>
        <v>Continua</v>
      </c>
      <c r="AB133" s="153" t="str">
        <f>'[26]Mapa final'!AA29</f>
        <v>Con Registro</v>
      </c>
      <c r="AC133" s="172" t="str">
        <f>'[26]Mapa final'!AB29</f>
        <v>Pantallazo directorio activo de usuarios registrados</v>
      </c>
      <c r="AD133" s="175">
        <f>'[26]Mapa final'!AC29</f>
        <v>8.6399999999999991E-2</v>
      </c>
      <c r="AE133" s="176" t="str">
        <f>'[26]Mapa final'!AD29</f>
        <v>Muy Baja</v>
      </c>
      <c r="AF133" s="174">
        <f>'[26]Mapa final'!AE29</f>
        <v>8.6399999999999991E-2</v>
      </c>
      <c r="AG133" s="176" t="str">
        <f>'[26]Mapa final'!AF29</f>
        <v>Mayor</v>
      </c>
      <c r="AH133" s="174">
        <f>'[26]Mapa final'!AG29</f>
        <v>0.8</v>
      </c>
      <c r="AI133" s="177" t="str">
        <f>'[26]Mapa final'!AH29</f>
        <v>Alto</v>
      </c>
      <c r="AJ133" s="458"/>
      <c r="AK133" s="454"/>
      <c r="AL133" s="489"/>
      <c r="AM133" s="489"/>
      <c r="AN133" s="600"/>
      <c r="AO133" s="493"/>
      <c r="AP133" s="489"/>
      <c r="AQ133" s="490"/>
    </row>
    <row r="134" spans="2:43" ht="178.5" x14ac:dyDescent="0.2">
      <c r="B134" s="150" t="s">
        <v>775</v>
      </c>
      <c r="C134" s="148" t="s">
        <v>776</v>
      </c>
      <c r="D134" s="605">
        <v>14</v>
      </c>
      <c r="E134" s="489" t="s">
        <v>777</v>
      </c>
      <c r="F134" s="489" t="s">
        <v>770</v>
      </c>
      <c r="G134" s="480" t="s">
        <v>778</v>
      </c>
      <c r="H134" s="480" t="s">
        <v>727</v>
      </c>
      <c r="I134" s="480" t="s">
        <v>728</v>
      </c>
      <c r="J134" s="489" t="s">
        <v>123</v>
      </c>
      <c r="K134" s="491" t="s">
        <v>749</v>
      </c>
      <c r="L134" s="490">
        <v>12</v>
      </c>
      <c r="M134" s="455" t="str">
        <f>IF(L134&lt;=0,"",IF(L134&lt;=2,"Muy Baja",IF(L134&lt;=24,"Baja",IF(L134&lt;=500,"Media",IF(L134&lt;=5000,"Alta","Muy Alta")))))</f>
        <v>Baja</v>
      </c>
      <c r="N134" s="469">
        <f>'[26]Mapa final'!N30</f>
        <v>0.4</v>
      </c>
      <c r="O134" s="489" t="str">
        <f>'[26]Mapa final'!O30</f>
        <v>Mayor</v>
      </c>
      <c r="Q134" s="628" t="str">
        <f>'[26]Mapa final'!P30</f>
        <v>Mayor</v>
      </c>
      <c r="R134" s="473">
        <f>'[26]Mapa final'!Q30</f>
        <v>0.8</v>
      </c>
      <c r="S134" s="578" t="str">
        <f>'[26]Mapa final'!R30</f>
        <v>Alto</v>
      </c>
      <c r="T134" s="146">
        <f>'[26]Mapa final'!S30</f>
        <v>1</v>
      </c>
      <c r="U134" s="184" t="str">
        <f>'[26]Mapa final'!T30</f>
        <v>Según necesidad El líder del proceso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v>
      </c>
      <c r="V134" s="173" t="str">
        <f>'[26]Mapa final'!U30</f>
        <v>Probabilidad</v>
      </c>
      <c r="W134" s="153" t="str">
        <f>'[26]Mapa final'!V30</f>
        <v>Preventivo</v>
      </c>
      <c r="X134" s="153" t="str">
        <f>'[26]Mapa final'!W30</f>
        <v>Manual</v>
      </c>
      <c r="Y134" s="174" t="str">
        <f>'[26]Mapa final'!X30</f>
        <v>40%</v>
      </c>
      <c r="Z134" s="153" t="str">
        <f>'[26]Mapa final'!Y30</f>
        <v>Documentado</v>
      </c>
      <c r="AA134" s="153" t="str">
        <f>'[26]Mapa final'!Z30</f>
        <v>Continua</v>
      </c>
      <c r="AB134" s="153" t="str">
        <f>'[26]Mapa final'!AA30</f>
        <v>Con Registro</v>
      </c>
      <c r="AC134" s="172" t="str">
        <f>'[26]Mapa final'!AB30</f>
        <v xml:space="preserve"> C-F-28 Estudio previo de conveniencia y oportunidad , requerimientos, subasta inversa, o convocatoria publica
C-F-27 Estudio previo de conveniencia y oportunidad - prestación de servicios</v>
      </c>
      <c r="AD134" s="175">
        <f>'[26]Mapa final'!AC30</f>
        <v>0.24</v>
      </c>
      <c r="AE134" s="176" t="str">
        <f>'[26]Mapa final'!AD30</f>
        <v>Baja</v>
      </c>
      <c r="AF134" s="174">
        <f>'[26]Mapa final'!AE30</f>
        <v>0.24</v>
      </c>
      <c r="AG134" s="176" t="str">
        <f>'[26]Mapa final'!AF30</f>
        <v>Mayor</v>
      </c>
      <c r="AH134" s="174">
        <f>'[26]Mapa final'!AG30</f>
        <v>0.8</v>
      </c>
      <c r="AI134" s="177" t="str">
        <f>'[26]Mapa final'!AH30</f>
        <v>Alto</v>
      </c>
      <c r="AJ134" s="458" t="str">
        <f>'[26]Mapa final'!AI30</f>
        <v>Alto</v>
      </c>
      <c r="AK134" s="454" t="str">
        <f>'[26]Mapa final'!AJ30</f>
        <v>Reducir (mitigar)</v>
      </c>
      <c r="AL134" s="491" t="str">
        <f>'[26]Mapa final'!AK30</f>
        <v>Aplicar los establecido en la resolución 173 de 2021 donde se adopta Manual de contratación para cada modalidd de contratos</v>
      </c>
      <c r="AM134" s="489" t="str">
        <f>'[26]Mapa final'!AL30</f>
        <v>Calidad
Seguridad y Salud en el Trabajo
Gestión Ambiental</v>
      </c>
      <c r="AN134" s="482" t="str">
        <f>'[26]Mapa final'!AM30</f>
        <v>Enero a diciembre de 2023</v>
      </c>
      <c r="AO134" s="484" t="str">
        <f>'[26]Mapa final'!AN30</f>
        <v>Cuatrimestral</v>
      </c>
      <c r="AP134" s="480" t="str">
        <f>'[26]Mapa final'!AO30</f>
        <v xml:space="preserve">
Evaluación Técnica definitiva C-F-31 del periodo evaluado
Especificaciones Técnicas
Propuestas</v>
      </c>
      <c r="AQ134" s="341" t="str">
        <f>'[26]Mapa final'!AP30</f>
        <v>En curso</v>
      </c>
    </row>
    <row r="135" spans="2:43" ht="76.5" x14ac:dyDescent="0.2">
      <c r="B135" s="286" t="s">
        <v>775</v>
      </c>
      <c r="C135" s="148" t="s">
        <v>776</v>
      </c>
      <c r="D135" s="622"/>
      <c r="E135" s="489"/>
      <c r="F135" s="489"/>
      <c r="G135" s="481"/>
      <c r="H135" s="481"/>
      <c r="I135" s="481"/>
      <c r="J135" s="489"/>
      <c r="K135" s="492"/>
      <c r="L135" s="490"/>
      <c r="M135" s="455"/>
      <c r="N135" s="469"/>
      <c r="O135" s="489"/>
      <c r="Q135" s="455"/>
      <c r="R135" s="602"/>
      <c r="S135" s="627"/>
      <c r="T135" s="146">
        <f>'[26]Mapa final'!S31</f>
        <v>2</v>
      </c>
      <c r="U135" s="172" t="str">
        <f>'[26]Mapa final'!T31</f>
        <v>Según la necesidad el líder del proceso basado en las especificaciones técnicas y las ofertas presentadas por los proveedores emite el Concepto Técnico a través del formato C-F-31 Evaluación técnica Definitiva</v>
      </c>
      <c r="V135" s="173" t="str">
        <f>'[26]Mapa final'!U31</f>
        <v>Probabilidad</v>
      </c>
      <c r="W135" s="153" t="str">
        <f>'[26]Mapa final'!V31</f>
        <v>Preventivo</v>
      </c>
      <c r="X135" s="153" t="str">
        <f>'[26]Mapa final'!W31</f>
        <v>Manual</v>
      </c>
      <c r="Y135" s="174" t="str">
        <f>'[26]Mapa final'!X31</f>
        <v>40%</v>
      </c>
      <c r="Z135" s="153" t="str">
        <f>'[26]Mapa final'!Y31</f>
        <v>Documentado</v>
      </c>
      <c r="AA135" s="153" t="str">
        <f>'[26]Mapa final'!Z31</f>
        <v>Continua</v>
      </c>
      <c r="AB135" s="153" t="str">
        <f>'[26]Mapa final'!AA31</f>
        <v>Con Registro</v>
      </c>
      <c r="AC135" s="172" t="str">
        <f>'[26]Mapa final'!AB31</f>
        <v xml:space="preserve">
Evaluación Técnica definitiva C-F-31 del periodo evaluado
Especificaciones Técnicas
Propuestas</v>
      </c>
      <c r="AD135" s="175">
        <f>'[26]Mapa final'!AC31</f>
        <v>0.14399999999999999</v>
      </c>
      <c r="AE135" s="176" t="str">
        <f>'[26]Mapa final'!AD31</f>
        <v>Muy Baja</v>
      </c>
      <c r="AF135" s="174">
        <f>'[26]Mapa final'!AE31</f>
        <v>0.14399999999999999</v>
      </c>
      <c r="AG135" s="176" t="str">
        <f>'[26]Mapa final'!AF31</f>
        <v>Mayor</v>
      </c>
      <c r="AH135" s="174">
        <f>'[26]Mapa final'!AG31</f>
        <v>0.8</v>
      </c>
      <c r="AI135" s="177" t="str">
        <f>'[26]Mapa final'!AH31</f>
        <v>Alto</v>
      </c>
      <c r="AJ135" s="458"/>
      <c r="AK135" s="454"/>
      <c r="AL135" s="492"/>
      <c r="AM135" s="489"/>
      <c r="AN135" s="483"/>
      <c r="AO135" s="485"/>
      <c r="AP135" s="481"/>
      <c r="AQ135" s="342">
        <f>'[26]Mapa final'!AP31</f>
        <v>0</v>
      </c>
    </row>
    <row r="136" spans="2:43" ht="293.25" x14ac:dyDescent="0.2">
      <c r="B136" s="149" t="s">
        <v>779</v>
      </c>
      <c r="C136" s="148" t="s">
        <v>780</v>
      </c>
      <c r="D136" s="377">
        <v>15</v>
      </c>
      <c r="E136" s="148" t="s">
        <v>781</v>
      </c>
      <c r="F136" s="148" t="s">
        <v>782</v>
      </c>
      <c r="G136" s="148" t="s">
        <v>783</v>
      </c>
      <c r="H136" s="148" t="s">
        <v>727</v>
      </c>
      <c r="I136" s="148" t="s">
        <v>728</v>
      </c>
      <c r="J136" s="148" t="s">
        <v>120</v>
      </c>
      <c r="K136" s="145" t="s">
        <v>729</v>
      </c>
      <c r="L136" s="179">
        <f>12*30</f>
        <v>360</v>
      </c>
      <c r="M136" s="188" t="str">
        <f>IF(L136&lt;=0,"",IF(L136&lt;=2,"Muy Baja",IF(L136&lt;=24,"Baja",IF(L136&lt;=500,"Media",IF(L136&lt;=5000,"Alta","Muy Alta")))))</f>
        <v>Media</v>
      </c>
      <c r="N136" s="203">
        <f>'[26]Mapa final'!N32</f>
        <v>0.6</v>
      </c>
      <c r="O136" s="148" t="str">
        <f>'[26]Mapa final'!O32</f>
        <v>Catastrófico</v>
      </c>
      <c r="Q136" s="338" t="str">
        <f>'[26]Mapa final'!P32</f>
        <v>Catastrófico</v>
      </c>
      <c r="R136" s="288">
        <f>'[26]Mapa final'!Q32</f>
        <v>1</v>
      </c>
      <c r="S136" s="227" t="str">
        <f>'[26]Mapa final'!R32</f>
        <v>Extremo</v>
      </c>
      <c r="T136" s="146">
        <f>'[26]Mapa final'!S32</f>
        <v>1</v>
      </c>
      <c r="U136" s="172" t="str">
        <f>'[26]Mapa final'!T32</f>
        <v>La profesional de nómina procede a revisar los requisitos del candidato a ser vinculado cumpliendo con lo establecido en el  Procedimiento   selección, ingreso y promoción de personal TH-PR-08, manual de funciones y formato TH-F-45 el cual se formaliza a través de firma una vez cumpla con los requisitos allí definidos.
Los profesionales delegados para la revisión de hojas de vida y cumplimiento de requisitos para la selección y vinculación del personal dan aplicación a los procedimientos "Verificación, manejo y control y custodia de historias laborales TH-PR-05" y " Procedimiento TH-PR-42 Selección de personal en misión", frente al cumplimiento de requisitos para su vinculación y cuyo resultado será la formalización del formato TH-F-45 con las respectivas firmas. 
Anexo técnico de perfil</v>
      </c>
      <c r="V136" s="173" t="str">
        <f>'[26]Mapa final'!U32</f>
        <v>Probabilidad</v>
      </c>
      <c r="W136" s="153" t="str">
        <f>'[26]Mapa final'!V32</f>
        <v>Preventivo</v>
      </c>
      <c r="X136" s="153" t="str">
        <f>'[26]Mapa final'!W32</f>
        <v>Manual</v>
      </c>
      <c r="Y136" s="174" t="str">
        <f>'[26]Mapa final'!X32</f>
        <v>40%</v>
      </c>
      <c r="Z136" s="153" t="str">
        <f>'[26]Mapa final'!Y32</f>
        <v>Documentado</v>
      </c>
      <c r="AA136" s="153" t="str">
        <f>'[26]Mapa final'!Z32</f>
        <v>Continua</v>
      </c>
      <c r="AB136" s="153" t="str">
        <f>'[26]Mapa final'!AA32</f>
        <v>Con Registro</v>
      </c>
      <c r="AC136" s="172" t="str">
        <f>'[26]Mapa final'!AB32</f>
        <v>Relación de contratos del periodo a evaluar
TF-F-45 Verificación requisitos de hoja de vida
Hojas de vida personal vinculado
Anexo Técnico personal en mision
ECO, Formato TH-F-45 Relación de contratos con número o Radicado</v>
      </c>
      <c r="AD136" s="175">
        <f>'[26]Mapa final'!AC32</f>
        <v>0.36</v>
      </c>
      <c r="AE136" s="176" t="str">
        <f>'[26]Mapa final'!AD32</f>
        <v>Baja</v>
      </c>
      <c r="AF136" s="174">
        <f>'[26]Mapa final'!AE32</f>
        <v>0.36</v>
      </c>
      <c r="AG136" s="176" t="str">
        <f>'[26]Mapa final'!AF32</f>
        <v>Catastrófico</v>
      </c>
      <c r="AH136" s="174">
        <f>'[26]Mapa final'!AG32</f>
        <v>1</v>
      </c>
      <c r="AI136" s="177" t="str">
        <f>'[26]Mapa final'!AH32</f>
        <v>Extremo</v>
      </c>
      <c r="AJ136" s="177" t="str">
        <f>'[26]Mapa final'!AI32</f>
        <v>Extremo</v>
      </c>
      <c r="AK136" s="277" t="str">
        <f>'[26]Mapa final'!AJ32</f>
        <v>Reducir (mitigar)</v>
      </c>
      <c r="AL136" s="145" t="str">
        <f>'[26]Mapa final'!AK32</f>
        <v>Verificar que el nuevo aspirante cumpla con los requisitos normativos</v>
      </c>
      <c r="AM136" s="145" t="str">
        <f>'[26]Mapa final'!AL32</f>
        <v>Coordinador de Talento Humano</v>
      </c>
      <c r="AN136" s="274" t="str">
        <f>'[26]Mapa final'!AM32</f>
        <v>Enero a diciembre de 2023</v>
      </c>
      <c r="AO136" s="305" t="str">
        <f>'[26]Mapa final'!AN32</f>
        <v>Cuatrimestral</v>
      </c>
      <c r="AP136" s="145" t="str">
        <f>'[26]Mapa final'!AO32</f>
        <v>TF-F-45 Verificación requisitos de hoja de vida</v>
      </c>
      <c r="AQ136" s="275" t="str">
        <f>'[26]Mapa final'!AP32</f>
        <v>En curso</v>
      </c>
    </row>
    <row r="137" spans="2:43" ht="191.25" x14ac:dyDescent="0.2">
      <c r="B137" s="149" t="s">
        <v>779</v>
      </c>
      <c r="C137" s="148" t="s">
        <v>780</v>
      </c>
      <c r="D137" s="625">
        <v>16</v>
      </c>
      <c r="E137" s="489" t="s">
        <v>784</v>
      </c>
      <c r="F137" s="489" t="s">
        <v>770</v>
      </c>
      <c r="G137" s="480" t="s">
        <v>778</v>
      </c>
      <c r="H137" s="480" t="s">
        <v>727</v>
      </c>
      <c r="I137" s="480" t="s">
        <v>728</v>
      </c>
      <c r="J137" s="489" t="s">
        <v>123</v>
      </c>
      <c r="K137" s="619" t="s">
        <v>749</v>
      </c>
      <c r="L137" s="490">
        <v>6</v>
      </c>
      <c r="M137" s="455" t="str">
        <f>IF(L137&lt;=0,"",IF(L137&lt;=2,"Muy Baja",IF(L137&lt;=24,"Baja",IF(L137&lt;=500,"Media",IF(L137&lt;=5000,"Alta","Muy Alta")))))</f>
        <v>Baja</v>
      </c>
      <c r="N137" s="469">
        <f>'[26]Mapa final'!N33</f>
        <v>0.4</v>
      </c>
      <c r="O137" s="489" t="str">
        <f>'[26]Mapa final'!O33</f>
        <v>Mayor</v>
      </c>
      <c r="Q137" s="628" t="str">
        <f>'[26]Mapa final'!P33</f>
        <v>Catastrófico</v>
      </c>
      <c r="R137" s="473">
        <f>'[26]Mapa final'!Q33</f>
        <v>1</v>
      </c>
      <c r="S137" s="578" t="str">
        <f>'[26]Mapa final'!R33</f>
        <v>Extremo</v>
      </c>
      <c r="T137" s="146">
        <f>'[26]Mapa final'!S33</f>
        <v>1</v>
      </c>
      <c r="U137" s="184" t="str">
        <f>'[26]Mapa final'!T33</f>
        <v>Según necesidad El líder de Talento Humano emite el estudio previo de conveniencia y oportunidad de acuerdo al tipo de contratación y según la necesidad del servicio, teniendo en cuenta lo establecido la resolución 173 de 2021 donde se adopta Manual de contratación por acuerdo No.11 de 2019 en donde están los requisitos mediante el formato tán los requisitos mediante el formato C-F-28 Estudio previo de conveniencia y oportunidad , requerimientos, subasta inversa, o convocatoria publica. y/o C-F-27 Estudio previo de conveniencia y oportunidad - prestació de servicios</v>
      </c>
      <c r="V137" s="173" t="str">
        <f>'[26]Mapa final'!U33</f>
        <v>Probabilidad</v>
      </c>
      <c r="W137" s="153" t="str">
        <f>'[26]Mapa final'!V33</f>
        <v>Preventivo</v>
      </c>
      <c r="X137" s="153" t="str">
        <f>'[26]Mapa final'!W33</f>
        <v>Manual</v>
      </c>
      <c r="Y137" s="174" t="str">
        <f>'[26]Mapa final'!X33</f>
        <v>40%</v>
      </c>
      <c r="Z137" s="153" t="str">
        <f>'[26]Mapa final'!Y33</f>
        <v>Documentado</v>
      </c>
      <c r="AA137" s="153" t="str">
        <f>'[26]Mapa final'!Z33</f>
        <v>Continua</v>
      </c>
      <c r="AB137" s="153" t="str">
        <f>'[26]Mapa final'!AA33</f>
        <v>Con Registro</v>
      </c>
      <c r="AC137" s="172" t="str">
        <f>'[26]Mapa final'!AB33</f>
        <v xml:space="preserve"> C-F-28 Estudio previo de conveniencia y oportunidad , requerimientos, subasta inversa, o convocatoria publica. 
C-F-27 Estudio previo de conveniencia y oportunidad - prestación de servicios</v>
      </c>
      <c r="AD137" s="175">
        <f>'[26]Mapa final'!AC33</f>
        <v>0.24</v>
      </c>
      <c r="AE137" s="176" t="str">
        <f>'[26]Mapa final'!AD33</f>
        <v>Baja</v>
      </c>
      <c r="AF137" s="174">
        <f>'[26]Mapa final'!AE33</f>
        <v>0.24</v>
      </c>
      <c r="AG137" s="176" t="str">
        <f>'[26]Mapa final'!AF33</f>
        <v>Catastrófico</v>
      </c>
      <c r="AH137" s="174">
        <f>'[26]Mapa final'!AG33</f>
        <v>1</v>
      </c>
      <c r="AI137" s="177" t="str">
        <f>'[26]Mapa final'!AH33</f>
        <v>Extremo</v>
      </c>
      <c r="AJ137" s="630" t="str">
        <f>'[26]Mapa final'!AI33</f>
        <v>Extremo</v>
      </c>
      <c r="AK137" s="453" t="str">
        <f>'[26]Mapa final'!AJ33</f>
        <v>Reducir (mitigar)</v>
      </c>
      <c r="AL137" s="480" t="str">
        <f>'[26]Mapa final'!AK33</f>
        <v xml:space="preserve">Dar aplicación estricta a lo que establece las especificaciones técnicas y el Estudio de conveniencia y oportunidad </v>
      </c>
      <c r="AM137" s="480" t="str">
        <f>'[26]Mapa final'!AL33</f>
        <v>Coordinador de Talento Humano</v>
      </c>
      <c r="AN137" s="600" t="str">
        <f>'[26]Mapa final'!AM33</f>
        <v>Enero a diciembre de 2023</v>
      </c>
      <c r="AO137" s="493" t="str">
        <f>'[26]Mapa final'!AN33</f>
        <v>Cuatrimestral</v>
      </c>
      <c r="AP137" s="480" t="str">
        <f>'[26]Mapa final'!AO33</f>
        <v>C-F-28 Estudio de conveniencia y oportunidad
C-F-31 Evaluación ténica definida</v>
      </c>
      <c r="AQ137" s="341" t="str">
        <f>'[26]Mapa final'!AP33</f>
        <v>En curso</v>
      </c>
    </row>
    <row r="138" spans="2:43" ht="76.5" x14ac:dyDescent="0.2">
      <c r="B138" s="156" t="s">
        <v>779</v>
      </c>
      <c r="C138" s="148" t="s">
        <v>780</v>
      </c>
      <c r="D138" s="616"/>
      <c r="E138" s="480"/>
      <c r="F138" s="489"/>
      <c r="G138" s="481"/>
      <c r="H138" s="481"/>
      <c r="I138" s="481"/>
      <c r="J138" s="489"/>
      <c r="K138" s="621"/>
      <c r="L138" s="490"/>
      <c r="M138" s="455"/>
      <c r="N138" s="469"/>
      <c r="O138" s="489"/>
      <c r="Q138" s="455"/>
      <c r="R138" s="602"/>
      <c r="S138" s="627"/>
      <c r="T138" s="146">
        <f>'[26]Mapa final'!S34</f>
        <v>2</v>
      </c>
      <c r="U138" s="172" t="str">
        <f>'[26]Mapa final'!T34</f>
        <v>Según la necesidad el líder de Talento Humano basado en las especificaciones técnicas y las ofertas presentadas por los proveedores emite el Concepto Técnico a través del formato C-F-31 Evaluación técnica Definitiva</v>
      </c>
      <c r="V138" s="173" t="str">
        <f>'[26]Mapa final'!U34</f>
        <v>Probabilidad</v>
      </c>
      <c r="W138" s="153" t="str">
        <f>'[26]Mapa final'!V34</f>
        <v>Preventivo</v>
      </c>
      <c r="X138" s="153" t="str">
        <f>'[26]Mapa final'!W34</f>
        <v>Manual</v>
      </c>
      <c r="Y138" s="174" t="str">
        <f>'[26]Mapa final'!X34</f>
        <v>40%</v>
      </c>
      <c r="Z138" s="153" t="str">
        <f>'[26]Mapa final'!Y34</f>
        <v>Documentado</v>
      </c>
      <c r="AA138" s="153" t="str">
        <f>'[26]Mapa final'!Z34</f>
        <v>Continua</v>
      </c>
      <c r="AB138" s="153" t="str">
        <f>'[26]Mapa final'!AA34</f>
        <v>Con Registro</v>
      </c>
      <c r="AC138" s="172" t="str">
        <f>'[26]Mapa final'!AB34</f>
        <v>Evaluación Técnica definitiva C-F-31
Especificaciones Técnicas
Propuestas</v>
      </c>
      <c r="AD138" s="175">
        <f>'[26]Mapa final'!AC34</f>
        <v>0.14399999999999999</v>
      </c>
      <c r="AE138" s="176" t="str">
        <f>'[26]Mapa final'!AD34</f>
        <v>Muy Baja</v>
      </c>
      <c r="AF138" s="174">
        <f>'[26]Mapa final'!AE34</f>
        <v>0.14399999999999999</v>
      </c>
      <c r="AG138" s="176" t="str">
        <f>'[26]Mapa final'!AF34</f>
        <v>Catastrófico</v>
      </c>
      <c r="AH138" s="174">
        <f>'[26]Mapa final'!AG34</f>
        <v>1</v>
      </c>
      <c r="AI138" s="177" t="str">
        <f>'[26]Mapa final'!AH34</f>
        <v>Extremo</v>
      </c>
      <c r="AJ138" s="630"/>
      <c r="AK138" s="456"/>
      <c r="AL138" s="481"/>
      <c r="AM138" s="481"/>
      <c r="AN138" s="600"/>
      <c r="AO138" s="493"/>
      <c r="AP138" s="481"/>
      <c r="AQ138" s="342">
        <f>'[26]Mapa final'!AP34</f>
        <v>0</v>
      </c>
    </row>
    <row r="139" spans="2:43" ht="204" x14ac:dyDescent="0.2">
      <c r="B139" s="145" t="s">
        <v>512</v>
      </c>
      <c r="C139" s="148" t="s">
        <v>785</v>
      </c>
      <c r="D139" s="548">
        <v>17</v>
      </c>
      <c r="E139" s="489" t="s">
        <v>786</v>
      </c>
      <c r="F139" s="489" t="s">
        <v>770</v>
      </c>
      <c r="G139" s="480" t="s">
        <v>787</v>
      </c>
      <c r="H139" s="480" t="s">
        <v>727</v>
      </c>
      <c r="I139" s="480" t="s">
        <v>728</v>
      </c>
      <c r="J139" s="489" t="s">
        <v>123</v>
      </c>
      <c r="K139" s="619" t="s">
        <v>788</v>
      </c>
      <c r="L139" s="490">
        <f>20*3</f>
        <v>60</v>
      </c>
      <c r="M139" s="455" t="str">
        <f>IF(L139&lt;=0,"",IF(L139&lt;=2,"Muy Baja",IF(L139&lt;=24,"Baja",IF(L139&lt;=500,"Media",IF(L139&lt;=5000,"Alta","Muy Alta")))))</f>
        <v>Media</v>
      </c>
      <c r="N139" s="469">
        <f>'[26]Mapa final'!N35</f>
        <v>0.6</v>
      </c>
      <c r="O139" s="489" t="str">
        <f>'[26]Mapa final'!O35</f>
        <v>Catastrófico</v>
      </c>
      <c r="Q139" s="628" t="str">
        <f>'[26]Mapa final'!P35</f>
        <v>Catastrófico</v>
      </c>
      <c r="R139" s="473">
        <f>'[26]Mapa final'!Q35</f>
        <v>1</v>
      </c>
      <c r="S139" s="578" t="str">
        <f>'[26]Mapa final'!R35</f>
        <v>Extremo</v>
      </c>
      <c r="T139" s="146">
        <f>'[26]Mapa final'!S35</f>
        <v>1</v>
      </c>
      <c r="U139" s="184" t="str">
        <f>'[26]Mapa final'!T35</f>
        <v>Según necesidad la coordinación de apoyos de servicios de salud y Laboratorio Clinico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y/o C-F-27 Estudio previo de conveniencia y oportunidad - prestació de servicios</v>
      </c>
      <c r="V139" s="173" t="str">
        <f>'[26]Mapa final'!U35</f>
        <v>Probabilidad</v>
      </c>
      <c r="W139" s="153" t="str">
        <f>'[26]Mapa final'!V35</f>
        <v>Preventivo</v>
      </c>
      <c r="X139" s="153" t="str">
        <f>'[26]Mapa final'!W35</f>
        <v>Manual</v>
      </c>
      <c r="Y139" s="174" t="str">
        <f>'[26]Mapa final'!X35</f>
        <v>40%</v>
      </c>
      <c r="Z139" s="153" t="str">
        <f>'[26]Mapa final'!Y35</f>
        <v>Documentado</v>
      </c>
      <c r="AA139" s="153" t="str">
        <f>'[26]Mapa final'!Z35</f>
        <v>Continua</v>
      </c>
      <c r="AB139" s="153" t="str">
        <f>'[26]Mapa final'!AA35</f>
        <v>Con Registro</v>
      </c>
      <c r="AC139" s="172" t="str">
        <f>'[26]Mapa final'!AB35</f>
        <v xml:space="preserve"> C-F-28 Estudio previo de conveniencia y oportunidad , requerimientos, subasta inversa, o convocatoria publica. 
 C-F-27 Estudio previo de conveniencia y oportunidad - prestación de servicios</v>
      </c>
      <c r="AD139" s="175">
        <f>'[26]Mapa final'!AC35</f>
        <v>0.36</v>
      </c>
      <c r="AE139" s="176" t="str">
        <f>'[26]Mapa final'!AD35</f>
        <v>Baja</v>
      </c>
      <c r="AF139" s="174">
        <f>'[26]Mapa final'!AE35</f>
        <v>0.36</v>
      </c>
      <c r="AG139" s="176" t="str">
        <f>'[26]Mapa final'!AF35</f>
        <v>Catastrófico</v>
      </c>
      <c r="AH139" s="174">
        <f>'[26]Mapa final'!AG35</f>
        <v>1</v>
      </c>
      <c r="AI139" s="177" t="str">
        <f>'[26]Mapa final'!AH35</f>
        <v>Extremo</v>
      </c>
      <c r="AJ139" s="458" t="str">
        <f>'[26]Mapa final'!AI35</f>
        <v>Extremo</v>
      </c>
      <c r="AK139" s="453" t="str">
        <f>'[26]Mapa final'!AJ35</f>
        <v>Reducir (mitigar)</v>
      </c>
      <c r="AL139" s="489" t="str">
        <f>'[26]Mapa final'!AK35</f>
        <v xml:space="preserve">Dar aplicación estricta a lo que establece las especificaciones técnicas y el Estudio de conveniencia y oportunidad </v>
      </c>
      <c r="AM139" s="489" t="str">
        <f>'[26]Mapa final'!AL35</f>
        <v>Coordinación de apoyos de servicios de salud y Laboratorio Clinico</v>
      </c>
      <c r="AN139" s="482" t="str">
        <f>'[26]Mapa final'!AM35</f>
        <v>Enero a diciembre de 2023</v>
      </c>
      <c r="AO139" s="484" t="str">
        <f>'[26]Mapa final'!AN35</f>
        <v>Cuatrimestral</v>
      </c>
      <c r="AP139" s="489" t="str">
        <f>'[26]Mapa final'!AO35</f>
        <v>C-F-28 Estudio de conveniencia y oportunidad
C-F-31 Evaluación ténica definida</v>
      </c>
      <c r="AQ139" s="341" t="str">
        <f>'[26]Mapa final'!AP35</f>
        <v>En curso</v>
      </c>
    </row>
    <row r="140" spans="2:43" ht="89.25" x14ac:dyDescent="0.2">
      <c r="B140" s="145" t="s">
        <v>512</v>
      </c>
      <c r="C140" s="148" t="s">
        <v>785</v>
      </c>
      <c r="D140" s="548"/>
      <c r="E140" s="489"/>
      <c r="F140" s="489"/>
      <c r="G140" s="481"/>
      <c r="H140" s="481"/>
      <c r="I140" s="481"/>
      <c r="J140" s="489"/>
      <c r="K140" s="621"/>
      <c r="L140" s="490"/>
      <c r="M140" s="455"/>
      <c r="N140" s="469"/>
      <c r="O140" s="489"/>
      <c r="Q140" s="455"/>
      <c r="R140" s="602"/>
      <c r="S140" s="627"/>
      <c r="T140" s="146">
        <f>'[26]Mapa final'!S36</f>
        <v>2</v>
      </c>
      <c r="U140" s="172" t="str">
        <f>'[26]Mapa final'!T36</f>
        <v>Según necesidad la coordinación de apoyos de servicios de salud y Laboratorio Clinico y Laboratorio Clinico, basado en los requisitos contractuales y especificaciones técnicas emite el Concepto Técnico a través del formato C-F-31 Evaluación técnica Definitiva</v>
      </c>
      <c r="V140" s="173" t="str">
        <f>'[26]Mapa final'!U36</f>
        <v>Probabilidad</v>
      </c>
      <c r="W140" s="153" t="str">
        <f>'[26]Mapa final'!V36</f>
        <v>Preventivo</v>
      </c>
      <c r="X140" s="153" t="str">
        <f>'[26]Mapa final'!W36</f>
        <v>Manual</v>
      </c>
      <c r="Y140" s="174" t="str">
        <f>'[26]Mapa final'!X36</f>
        <v>40%</v>
      </c>
      <c r="Z140" s="153" t="str">
        <f>'[26]Mapa final'!Y36</f>
        <v>Documentado</v>
      </c>
      <c r="AA140" s="153" t="str">
        <f>'[26]Mapa final'!Z36</f>
        <v>Continua</v>
      </c>
      <c r="AB140" s="153" t="str">
        <f>'[26]Mapa final'!AA36</f>
        <v>Con Registro</v>
      </c>
      <c r="AC140" s="172" t="str">
        <f>'[26]Mapa final'!AB36</f>
        <v xml:space="preserve">
Evaluación Técnica definitiva C-F-31, Propuesta Económica</v>
      </c>
      <c r="AD140" s="175">
        <f>'[26]Mapa final'!AC36</f>
        <v>0.216</v>
      </c>
      <c r="AE140" s="176" t="str">
        <f>'[26]Mapa final'!AD36</f>
        <v>Baja</v>
      </c>
      <c r="AF140" s="174">
        <f>'[26]Mapa final'!AE36</f>
        <v>0.216</v>
      </c>
      <c r="AG140" s="176" t="str">
        <f>'[26]Mapa final'!AF36</f>
        <v>Catastrófico</v>
      </c>
      <c r="AH140" s="174">
        <f>'[26]Mapa final'!AG36</f>
        <v>1</v>
      </c>
      <c r="AI140" s="177" t="str">
        <f>'[26]Mapa final'!AH36</f>
        <v>Extremo</v>
      </c>
      <c r="AJ140" s="458"/>
      <c r="AK140" s="456"/>
      <c r="AL140" s="489"/>
      <c r="AM140" s="489"/>
      <c r="AN140" s="483"/>
      <c r="AO140" s="485"/>
      <c r="AP140" s="489"/>
      <c r="AQ140" s="342">
        <f>'[26]Mapa final'!AP36</f>
        <v>0</v>
      </c>
    </row>
    <row r="141" spans="2:43" ht="153" x14ac:dyDescent="0.2">
      <c r="B141" s="151" t="s">
        <v>789</v>
      </c>
      <c r="C141" s="151" t="s">
        <v>790</v>
      </c>
      <c r="D141" s="390">
        <v>18</v>
      </c>
      <c r="E141" s="151" t="s">
        <v>791</v>
      </c>
      <c r="F141" s="148" t="s">
        <v>792</v>
      </c>
      <c r="G141" s="148" t="s">
        <v>793</v>
      </c>
      <c r="H141" s="148" t="s">
        <v>727</v>
      </c>
      <c r="I141" s="148" t="s">
        <v>728</v>
      </c>
      <c r="J141" s="148" t="s">
        <v>120</v>
      </c>
      <c r="K141" s="336" t="s">
        <v>729</v>
      </c>
      <c r="L141" s="179">
        <v>23</v>
      </c>
      <c r="M141" s="188" t="str">
        <f>IF(L141&lt;=0,"",IF(L141&lt;=2,"Muy Baja",IF(L141&lt;=24,"Baja",IF(L141&lt;=500,"Media",IF(L141&lt;=5000,"Alta","Muy Alta")))))</f>
        <v>Baja</v>
      </c>
      <c r="N141" s="203">
        <f>'[26]Mapa final'!N37</f>
        <v>0.4</v>
      </c>
      <c r="O141" s="148" t="str">
        <f>'[26]Mapa final'!O37</f>
        <v>Catastrófico</v>
      </c>
      <c r="Q141" s="338" t="str">
        <f>'[26]Mapa final'!P37</f>
        <v>Catastrófico</v>
      </c>
      <c r="R141" s="288">
        <f>'[26]Mapa final'!Q37</f>
        <v>1</v>
      </c>
      <c r="S141" s="343" t="str">
        <f>'[26]Mapa final'!R37</f>
        <v>Extremo</v>
      </c>
      <c r="T141" s="146">
        <f>'[26]Mapa final'!S37</f>
        <v>1</v>
      </c>
      <c r="U141" s="172" t="str">
        <f>'[26]Mapa final'!T37</f>
        <v>El Coordinador Administrativo de farmacia por requerimiento analiza la viabilidad de la necesidad de adquisición de medicamentos y dispositivos y emite el requrimiento de acuerdo al tipo de contratación según lo establecido en el  Procedimiento selección y adquisición de medicamentos y dispositivos médicos SF-PR-23 mediante el formato C-F-28  Estudio previo de coveniencia y oportunidad y formato C-F-31 Evaluación Técnica Definitiva</v>
      </c>
      <c r="V141" s="173" t="str">
        <f>'[26]Mapa final'!U37</f>
        <v>Probabilidad</v>
      </c>
      <c r="W141" s="153" t="str">
        <f>'[26]Mapa final'!V37</f>
        <v>Preventivo</v>
      </c>
      <c r="X141" s="153" t="str">
        <f>'[26]Mapa final'!W37</f>
        <v>Manual</v>
      </c>
      <c r="Y141" s="174" t="str">
        <f>'[26]Mapa final'!X37</f>
        <v>40%</v>
      </c>
      <c r="Z141" s="153" t="str">
        <f>'[26]Mapa final'!Y37</f>
        <v>Documentado</v>
      </c>
      <c r="AA141" s="153" t="str">
        <f>'[26]Mapa final'!Z37</f>
        <v>Continua</v>
      </c>
      <c r="AB141" s="153" t="str">
        <f>'[26]Mapa final'!AA37</f>
        <v>Con Registro</v>
      </c>
      <c r="AC141" s="172" t="str">
        <f>'[26]Mapa final'!AB37</f>
        <v>Relación contratos del periodo evaluado, C-F-28 Estudio previo de conveniencia y oportunidad, C-F-31 Evaluación Técnica Definitiva</v>
      </c>
      <c r="AD141" s="175">
        <f>'[26]Mapa final'!AC37</f>
        <v>0.24</v>
      </c>
      <c r="AE141" s="176" t="str">
        <f>'[26]Mapa final'!AD37</f>
        <v>Baja</v>
      </c>
      <c r="AF141" s="174">
        <f>'[26]Mapa final'!AE37</f>
        <v>0.24</v>
      </c>
      <c r="AG141" s="176" t="str">
        <f>'[26]Mapa final'!AF37</f>
        <v>Catastrófico</v>
      </c>
      <c r="AH141" s="174">
        <f>'[26]Mapa final'!AG37</f>
        <v>1</v>
      </c>
      <c r="AI141" s="177" t="str">
        <f>'[26]Mapa final'!AH37</f>
        <v>Extremo</v>
      </c>
      <c r="AJ141" s="177" t="str">
        <f>'[26]Mapa final'!AI37</f>
        <v>Extremo</v>
      </c>
      <c r="AK141" s="277" t="str">
        <f>'[26]Mapa final'!AJ37</f>
        <v>Reducir (mitigar)</v>
      </c>
      <c r="AL141" s="162" t="str">
        <f>'[26]Mapa final'!AK37</f>
        <v>Verificar el cumplimiento de las especificaciones tecnicas de medicamentos y dispootivos medicos.</v>
      </c>
      <c r="AM141" s="145" t="str">
        <f>'[26]Mapa final'!AL37</f>
        <v>Coordinador administrativo de famrmacia</v>
      </c>
      <c r="AN141" s="289" t="str">
        <f>'[26]Mapa final'!AM37</f>
        <v>Enero a diciembre de 2023</v>
      </c>
      <c r="AO141" s="344" t="str">
        <f>'[26]Mapa final'!AN37</f>
        <v>Cuatrimestral</v>
      </c>
      <c r="AP141" s="162" t="str">
        <f>'[26]Mapa final'!AO37</f>
        <v>C-F-31 Evaluación Técnica Definitiva</v>
      </c>
      <c r="AQ141" s="341" t="str">
        <f>'[26]Mapa final'!AP37</f>
        <v>En curso</v>
      </c>
    </row>
    <row r="142" spans="2:43" ht="178.5" x14ac:dyDescent="0.2">
      <c r="B142" s="146" t="s">
        <v>535</v>
      </c>
      <c r="C142" s="148" t="s">
        <v>534</v>
      </c>
      <c r="D142" s="551">
        <v>19</v>
      </c>
      <c r="E142" s="489" t="s">
        <v>794</v>
      </c>
      <c r="F142" s="558" t="s">
        <v>770</v>
      </c>
      <c r="G142" s="489" t="s">
        <v>795</v>
      </c>
      <c r="H142" s="480" t="s">
        <v>727</v>
      </c>
      <c r="I142" s="480" t="s">
        <v>728</v>
      </c>
      <c r="J142" s="489" t="s">
        <v>123</v>
      </c>
      <c r="K142" s="619" t="s">
        <v>749</v>
      </c>
      <c r="L142" s="490">
        <v>60</v>
      </c>
      <c r="M142" s="455" t="str">
        <f>IF(L142&lt;=0,"",IF(L142&lt;=2,"Muy Baja",IF(L142&lt;=24,"Baja",IF(L142&lt;=500,"Media",IF(L142&lt;=5000,"Alta","Muy Alta")))))</f>
        <v>Media</v>
      </c>
      <c r="N142" s="469">
        <f>'[26]Mapa final'!N38</f>
        <v>0.6</v>
      </c>
      <c r="O142" s="489" t="str">
        <f>'[26]Mapa final'!O38</f>
        <v>Catastrófico</v>
      </c>
      <c r="Q142" s="455" t="str">
        <f>'[26]Mapa final'!P38</f>
        <v>Catastrófico</v>
      </c>
      <c r="R142" s="473">
        <f>'[26]Mapa final'!Q38</f>
        <v>1</v>
      </c>
      <c r="S142" s="578" t="str">
        <f>'[26]Mapa final'!R38</f>
        <v>Extremo</v>
      </c>
      <c r="T142" s="146">
        <f>'[26]Mapa final'!S38</f>
        <v>1</v>
      </c>
      <c r="U142" s="184" t="str">
        <f>'[26]Mapa final'!T38</f>
        <v>Según necesidad prestación de servicios emite el estudio previo de conveniencia y oportunidad de acuerdo al tipo de contratación y según la necesidad del servicio, teniendo en cuenta lo establecido en resolución 173 de 2023 donde se adopta el manual de contratataciónn por acuerdo No.11 de 2019  en donde están los requisitos mediante el formato  C-F-28 Estudio previo de conveniencia y oportunidad , requerimientos, subasta inversa, o convocatoria publica. y /o C-F-27 Estudio previo de conveniencia y oportunidad - prestación de servicios</v>
      </c>
      <c r="V142" s="173" t="str">
        <f>'[26]Mapa final'!U38</f>
        <v>Probabilidad</v>
      </c>
      <c r="W142" s="153" t="str">
        <f>'[26]Mapa final'!V38</f>
        <v>Preventivo</v>
      </c>
      <c r="X142" s="153" t="str">
        <f>'[26]Mapa final'!W38</f>
        <v>Manual</v>
      </c>
      <c r="Y142" s="174" t="str">
        <f>'[26]Mapa final'!X38</f>
        <v>40%</v>
      </c>
      <c r="Z142" s="153" t="str">
        <f>'[26]Mapa final'!Y38</f>
        <v>Documentado</v>
      </c>
      <c r="AA142" s="153" t="str">
        <f>'[26]Mapa final'!Z38</f>
        <v>Continua</v>
      </c>
      <c r="AB142" s="153" t="str">
        <f>'[26]Mapa final'!AA38</f>
        <v>Con Registro</v>
      </c>
      <c r="AC142" s="172" t="str">
        <f>'[26]Mapa final'!AB38</f>
        <v xml:space="preserve"> C-F-28 Estudio previo de conveniencia y oportunidad , requerimientos, subasta inversa, o convocatoria publica. 
 C-F-27 Estudio previo de conveniencia y oportunidad - prestación de servicios</v>
      </c>
      <c r="AD142" s="175">
        <f>'[26]Mapa final'!AC38</f>
        <v>0.36</v>
      </c>
      <c r="AE142" s="176" t="str">
        <f>'[26]Mapa final'!AD38</f>
        <v>Baja</v>
      </c>
      <c r="AF142" s="174">
        <f>'[26]Mapa final'!AE38</f>
        <v>0.36</v>
      </c>
      <c r="AG142" s="176" t="str">
        <f>'[26]Mapa final'!AF38</f>
        <v>Catastrófico</v>
      </c>
      <c r="AH142" s="174">
        <f>'[26]Mapa final'!AG38</f>
        <v>1</v>
      </c>
      <c r="AI142" s="177" t="str">
        <f>'[26]Mapa final'!AH38</f>
        <v>Extremo</v>
      </c>
      <c r="AJ142" s="458" t="str">
        <f>'[26]Mapa final'!AI38</f>
        <v>Extremo</v>
      </c>
      <c r="AK142" s="454" t="str">
        <f>'[26]Mapa final'!AJ38</f>
        <v>Reducir (mitigar)</v>
      </c>
      <c r="AL142" s="489" t="str">
        <f>'[26]Mapa final'!AK38</f>
        <v xml:space="preserve">Dar aplicación estricta a lo que establece las especificaciones técnicas y el Estudio de conveniencia y oportunidad </v>
      </c>
      <c r="AM142" s="489" t="str">
        <f>'[26]Mapa final'!AL38</f>
        <v>Coordinador de Mantenimiento</v>
      </c>
      <c r="AN142" s="600" t="str">
        <f>'[26]Mapa final'!AM38</f>
        <v>Enero a diciembre de 2023</v>
      </c>
      <c r="AO142" s="493" t="str">
        <f>'[26]Mapa final'!AN38</f>
        <v>Cuatrimestral</v>
      </c>
      <c r="AP142" s="489" t="str">
        <f>'[26]Mapa final'!AO38</f>
        <v>C-F-28 Estudio de conveniencia y oportunidad
C-F-31 Evaluación ténica definida</v>
      </c>
      <c r="AQ142" s="490" t="str">
        <f>'[26]Mapa final'!AP38</f>
        <v>En curso</v>
      </c>
    </row>
    <row r="143" spans="2:43" ht="102" x14ac:dyDescent="0.2">
      <c r="B143" s="391" t="s">
        <v>535</v>
      </c>
      <c r="C143" s="250" t="s">
        <v>534</v>
      </c>
      <c r="D143" s="616"/>
      <c r="E143" s="584"/>
      <c r="F143" s="558"/>
      <c r="G143" s="489"/>
      <c r="H143" s="481"/>
      <c r="I143" s="481"/>
      <c r="J143" s="489"/>
      <c r="K143" s="621"/>
      <c r="L143" s="490"/>
      <c r="M143" s="455"/>
      <c r="N143" s="469"/>
      <c r="O143" s="489"/>
      <c r="Q143" s="455"/>
      <c r="R143" s="602"/>
      <c r="S143" s="627"/>
      <c r="T143" s="146">
        <f>'[26]Mapa final'!S39</f>
        <v>2</v>
      </c>
      <c r="U143" s="172" t="str">
        <f>'[26]Mapa final'!T39</f>
        <v>Según la necesidad la oficina de prestaciónn de servicio, basado en los requisitos contractuales y especificaciones técnicas emite el Concepto Técnico a través del formato C-F-31 Evaluación técnica Definitiva (para entidades), TH-F-68 ENTREVISTA CONCEPTO TÉCNICO    
( SUPERVISOR) ( CPS)</v>
      </c>
      <c r="V143" s="173" t="str">
        <f>'[26]Mapa final'!U39</f>
        <v>Probabilidad</v>
      </c>
      <c r="W143" s="153" t="str">
        <f>'[26]Mapa final'!V39</f>
        <v>Preventivo</v>
      </c>
      <c r="X143" s="153" t="str">
        <f>'[26]Mapa final'!W39</f>
        <v>Manual</v>
      </c>
      <c r="Y143" s="174" t="str">
        <f>'[26]Mapa final'!X39</f>
        <v>40%</v>
      </c>
      <c r="Z143" s="153" t="str">
        <f>'[26]Mapa final'!Y39</f>
        <v>Documentado</v>
      </c>
      <c r="AA143" s="153" t="str">
        <f>'[26]Mapa final'!Z39</f>
        <v>Continua</v>
      </c>
      <c r="AB143" s="153" t="str">
        <f>'[26]Mapa final'!AA39</f>
        <v>Con Registro</v>
      </c>
      <c r="AC143" s="172" t="str">
        <f>'[26]Mapa final'!AB39</f>
        <v xml:space="preserve">
Evaluación Técnica definitiva C-F-31
Hojas de vida</v>
      </c>
      <c r="AD143" s="175">
        <f>'[26]Mapa final'!AC39</f>
        <v>0.216</v>
      </c>
      <c r="AE143" s="176" t="str">
        <f>'[26]Mapa final'!AD39</f>
        <v>Baja</v>
      </c>
      <c r="AF143" s="174">
        <f>'[26]Mapa final'!AE39</f>
        <v>0.216</v>
      </c>
      <c r="AG143" s="176" t="str">
        <f>'[26]Mapa final'!AF39</f>
        <v>Catastrófico</v>
      </c>
      <c r="AH143" s="174">
        <f>'[26]Mapa final'!AG39</f>
        <v>1</v>
      </c>
      <c r="AI143" s="177" t="str">
        <f>'[26]Mapa final'!AH39</f>
        <v>Extremo</v>
      </c>
      <c r="AJ143" s="458"/>
      <c r="AK143" s="454"/>
      <c r="AL143" s="489"/>
      <c r="AM143" s="489"/>
      <c r="AN143" s="600"/>
      <c r="AO143" s="493"/>
      <c r="AP143" s="489"/>
      <c r="AQ143" s="490"/>
    </row>
    <row r="144" spans="2:43" ht="140.25" x14ac:dyDescent="0.2">
      <c r="B144" s="145" t="s">
        <v>730</v>
      </c>
      <c r="C144" s="148" t="s">
        <v>796</v>
      </c>
      <c r="D144" s="145">
        <v>20</v>
      </c>
      <c r="E144" s="148" t="s">
        <v>797</v>
      </c>
      <c r="F144" s="224" t="s">
        <v>798</v>
      </c>
      <c r="G144" s="148" t="s">
        <v>799</v>
      </c>
      <c r="H144" s="151" t="s">
        <v>800</v>
      </c>
      <c r="I144" s="151" t="s">
        <v>728</v>
      </c>
      <c r="J144" s="148" t="s">
        <v>123</v>
      </c>
      <c r="K144" s="145" t="s">
        <v>749</v>
      </c>
      <c r="L144" s="179">
        <v>250</v>
      </c>
      <c r="M144" s="188" t="str">
        <f>IF(L144&lt;=0,"",IF(L144&lt;=2,"Muy Baja",IF(L144&lt;=24,"Baja",IF(L144&lt;=500,"Media",IF(L144&lt;=5000,"Alta","Muy Alta")))))</f>
        <v>Media</v>
      </c>
      <c r="N144" s="203">
        <f>'[26]Mapa final'!N40</f>
        <v>0.6</v>
      </c>
      <c r="O144" s="317" t="str">
        <f>'[26]Mapa final'!O40</f>
        <v>Catastrófico</v>
      </c>
      <c r="Q144" s="188" t="str">
        <f>'[26]Mapa final'!P40</f>
        <v>Catastrófico</v>
      </c>
      <c r="R144" s="310">
        <f>'[26]Mapa final'!Q40</f>
        <v>1</v>
      </c>
      <c r="S144" s="205" t="str">
        <f>'[26]Mapa final'!R40</f>
        <v>Extremo</v>
      </c>
      <c r="T144" s="146">
        <v>1</v>
      </c>
      <c r="U144" s="125" t="str">
        <f>'[26]Mapa final'!T40</f>
        <v xml:space="preserve">El tecnico administrativo de almacen encargado del modulo de activos del sistema de información sevinte recibe las solicitudes de los procesos por sistema, genera la salida de almacen a traves del comprobante de egreso, el cual es analizado y  aprobado por el coordinador de almacen, el comprobante se entrega a los tecnicos encargados de llevar el suministro a cada área 
</v>
      </c>
      <c r="V144" s="173" t="str">
        <f>'[26]Mapa final'!U40</f>
        <v>Probabilidad</v>
      </c>
      <c r="W144" s="153" t="str">
        <f>'[26]Mapa final'!V40</f>
        <v>Preventivo</v>
      </c>
      <c r="X144" s="153" t="str">
        <f>'[26]Mapa final'!W40</f>
        <v>Manual</v>
      </c>
      <c r="Y144" s="174" t="str">
        <f>'[26]Mapa final'!X40</f>
        <v>40%</v>
      </c>
      <c r="Z144" s="153" t="str">
        <f>'[26]Mapa final'!Y40</f>
        <v>Sin Documentar</v>
      </c>
      <c r="AA144" s="153" t="str">
        <f>'[26]Mapa final'!Z40</f>
        <v>Continua</v>
      </c>
      <c r="AB144" s="153" t="str">
        <f>'[26]Mapa final'!AA40</f>
        <v>Con Registro</v>
      </c>
      <c r="AC144" s="214" t="str">
        <f>'[26]Mapa final'!AB40</f>
        <v xml:space="preserve">Solicitud de pedido de insumos de consumo realizado por SERVINTE
Comprabante de egreso Servinte/ modulo de activos
</v>
      </c>
      <c r="AD144" s="175">
        <f>'[26]Mapa final'!AC40</f>
        <v>0.36</v>
      </c>
      <c r="AE144" s="176" t="str">
        <f>'[26]Mapa final'!AD40</f>
        <v>Baja</v>
      </c>
      <c r="AF144" s="174">
        <f>'[26]Mapa final'!AE40</f>
        <v>0.36</v>
      </c>
      <c r="AG144" s="176" t="str">
        <f>'[26]Mapa final'!AF40</f>
        <v>Catastrófico</v>
      </c>
      <c r="AH144" s="174">
        <f>'[26]Mapa final'!AG40</f>
        <v>1</v>
      </c>
      <c r="AI144" s="177" t="str">
        <f>'[26]Mapa final'!AH40</f>
        <v>Extremo</v>
      </c>
      <c r="AJ144" s="177" t="str">
        <f>'[26]Mapa final'!AI40</f>
        <v>Extremo</v>
      </c>
      <c r="AK144" s="154" t="str">
        <f>'[26]Mapa final'!AJ40</f>
        <v>Reducir (mitigar)</v>
      </c>
      <c r="AL144" s="151" t="str">
        <f>'[26]Mapa final'!AK40</f>
        <v xml:space="preserve">Documentar procedimiento entrega de insumo y suministros </v>
      </c>
      <c r="AM144" s="151" t="str">
        <f>'[26]Mapa final'!AL40</f>
        <v>Coordinador de Almacen</v>
      </c>
      <c r="AN144" s="345" t="str">
        <f>'[26]Mapa final'!AM40</f>
        <v>Junio de 2023</v>
      </c>
      <c r="AO144" s="345" t="str">
        <f>'[26]Mapa final'!AN40</f>
        <v>Cuatrimestral</v>
      </c>
      <c r="AP144" s="151" t="str">
        <f>'[26]Mapa final'!AO40</f>
        <v>Procedimiento actualizado</v>
      </c>
      <c r="AQ144" s="225" t="str">
        <f>'[26]Mapa final'!AP40</f>
        <v>En curso</v>
      </c>
    </row>
    <row r="145" spans="2:43" ht="191.25" x14ac:dyDescent="0.2">
      <c r="B145" s="353" t="s">
        <v>779</v>
      </c>
      <c r="C145" s="147" t="s">
        <v>801</v>
      </c>
      <c r="D145" s="392">
        <v>21</v>
      </c>
      <c r="E145" s="250" t="s">
        <v>802</v>
      </c>
      <c r="F145" s="346" t="s">
        <v>803</v>
      </c>
      <c r="G145" s="145" t="s">
        <v>804</v>
      </c>
      <c r="H145" s="146" t="s">
        <v>727</v>
      </c>
      <c r="I145" s="145" t="s">
        <v>728</v>
      </c>
      <c r="J145" s="144" t="s">
        <v>123</v>
      </c>
      <c r="K145" s="147" t="s">
        <v>749</v>
      </c>
      <c r="L145" s="342">
        <v>360</v>
      </c>
      <c r="M145" s="317" t="str">
        <f>IF(L145&lt;=0,"",IF(L145&lt;=2,"Muy Baja",IF(L145&lt;=24,"Baja",IF(L145&lt;=500,"Media",IF(L145&lt;=5000,"Alta","Muy Alta")))))</f>
        <v>Media</v>
      </c>
      <c r="N145" s="313">
        <f>'[26]Mapa final'!N41</f>
        <v>0.6</v>
      </c>
      <c r="O145" s="188" t="str">
        <f>'[26]Mapa final'!O41</f>
        <v>Catastrófico</v>
      </c>
      <c r="Q145" s="395" t="str">
        <f>'[26]Mapa final'!P41</f>
        <v>Catastrófico</v>
      </c>
      <c r="R145" s="393">
        <f>'[26]Mapa final'!Q41</f>
        <v>1</v>
      </c>
      <c r="S145" s="394" t="str">
        <f>'[26]Mapa final'!R41</f>
        <v>Extremo</v>
      </c>
      <c r="T145" s="161">
        <v>1</v>
      </c>
      <c r="U145" s="250" t="str">
        <f>'[26]Mapa final'!T41</f>
        <v>El coordinador de talento humano aplica  el instructivo TH-INS-01 instructivo conflicto de interes para la vinculacion de personal.   A travez de los formatos
THF-67 Declaración De Situaciones De Conflicto De Intereses Servidor Público O Contratista, TH-F-92  Formato De Declaración De Intereses Particulares Del Personal En Misión</v>
      </c>
      <c r="V145" s="297" t="str">
        <f>'[26]Mapa final'!U41</f>
        <v>Probabilidad</v>
      </c>
      <c r="W145" s="157" t="str">
        <f>'[26]Mapa final'!V41</f>
        <v>Preventivo</v>
      </c>
      <c r="X145" s="157" t="str">
        <f>'[26]Mapa final'!W41</f>
        <v>Manual</v>
      </c>
      <c r="Y145" s="298" t="str">
        <f>'[26]Mapa final'!X41</f>
        <v>40%</v>
      </c>
      <c r="Z145" s="157" t="str">
        <f>'[26]Mapa final'!Y41</f>
        <v>Documentado</v>
      </c>
      <c r="AA145" s="157" t="str">
        <f>'[26]Mapa final'!Z41</f>
        <v>Continua</v>
      </c>
      <c r="AB145" s="157" t="str">
        <f>'[26]Mapa final'!AA41</f>
        <v>Con Registro</v>
      </c>
      <c r="AC145" s="149" t="str">
        <f>'[26]Mapa final'!AB41</f>
        <v xml:space="preserve">THF-67 Declaración De Situaciones De Conflicto De Intereses Servidor Público O Contratista,
 TH-F-92  Formato De Declaración De Intereses Particulares Del Personal En Misión
</v>
      </c>
      <c r="AD145" s="396">
        <f>'[26]Mapa final'!AC41</f>
        <v>0.36</v>
      </c>
      <c r="AE145" s="223" t="str">
        <f>'[26]Mapa final'!AD41</f>
        <v>Baja</v>
      </c>
      <c r="AF145" s="222">
        <f>'[26]Mapa final'!AE41</f>
        <v>0.36</v>
      </c>
      <c r="AG145" s="176" t="str">
        <f>'[26]Mapa final'!AF41</f>
        <v>Catastrófico</v>
      </c>
      <c r="AH145" s="174">
        <f>'[26]Mapa final'!AG41</f>
        <v>1</v>
      </c>
      <c r="AI145" s="177" t="str">
        <f>'[26]Mapa final'!AH41</f>
        <v>Extremo</v>
      </c>
      <c r="AJ145" s="177" t="str">
        <f>'[26]Mapa final'!AI41</f>
        <v>Extremo</v>
      </c>
      <c r="AK145" s="157" t="str">
        <f>'[26]Mapa final'!AJ41</f>
        <v>Reducir (mitigar)</v>
      </c>
      <c r="AL145" s="155" t="str">
        <f>'[26]Mapa final'!AK41</f>
        <v>realizar cronograma de plan de accion de la politica de conficto de interes. Actualizacion del instructivo conflicto de interes.</v>
      </c>
      <c r="AM145" s="155" t="str">
        <f>'[26]Mapa final'!AL41</f>
        <v>Coordinador de Gestion de Talento Humano</v>
      </c>
      <c r="AN145" s="155" t="str">
        <f>'[26]Mapa final'!AM41</f>
        <v>Abril a mayo 2023</v>
      </c>
      <c r="AO145" s="155" t="str">
        <f>'[26]Mapa final'!AN41</f>
        <v>Cuatrimestral</v>
      </c>
      <c r="AP145" s="155" t="str">
        <f>'[26]Mapa final'!AO41</f>
        <v>Actividaes ejecutadas / actividades planeadas.</v>
      </c>
      <c r="AQ145" s="155" t="str">
        <f>'[26]Mapa final'!AP41</f>
        <v>En curso</v>
      </c>
    </row>
    <row r="146" spans="2:43" ht="191.25" x14ac:dyDescent="0.2">
      <c r="B146" s="149" t="s">
        <v>779</v>
      </c>
      <c r="C146" s="145" t="s">
        <v>801</v>
      </c>
      <c r="D146" s="155">
        <v>22</v>
      </c>
      <c r="E146" s="148" t="s">
        <v>860</v>
      </c>
      <c r="F146" s="235" t="s">
        <v>805</v>
      </c>
      <c r="G146" s="148" t="s">
        <v>806</v>
      </c>
      <c r="H146" s="146" t="s">
        <v>727</v>
      </c>
      <c r="I146" s="145" t="s">
        <v>728</v>
      </c>
      <c r="J146" s="148" t="s">
        <v>123</v>
      </c>
      <c r="K146" s="149" t="s">
        <v>807</v>
      </c>
      <c r="L146" s="179">
        <v>12</v>
      </c>
      <c r="M146" s="188" t="str">
        <f>IF(L146&lt;=0,"",IF(L146&lt;=2,"Muy Baja",IF(L146&lt;=24,"Baja",IF(L146&lt;=500,"Media",IF(L146&lt;=5000,"Alta","Muy Alta")))))</f>
        <v>Baja</v>
      </c>
      <c r="N146" s="203">
        <f>'[26]Mapa final'!N42</f>
        <v>0.4</v>
      </c>
      <c r="O146" s="188" t="str">
        <f>'[26]Mapa final'!O42</f>
        <v>Mayor</v>
      </c>
      <c r="Q146" s="188" t="str">
        <f>'[26]Mapa final'!P42</f>
        <v>Mayor</v>
      </c>
      <c r="R146" s="310">
        <f>'[26]Mapa final'!Q42</f>
        <v>0.8</v>
      </c>
      <c r="S146" s="205" t="str">
        <f>'[26]Mapa final'!R42</f>
        <v>Alto</v>
      </c>
      <c r="T146" s="146">
        <v>1</v>
      </c>
      <c r="U146" s="347" t="str">
        <f>'[26]Mapa final'!T42</f>
        <v xml:space="preserve">El profesional universitario de  talento humano  recepciona la solicitud de cesantias y verifica el cumplimiento de los requisitos, realiza visita de verificación, tramita legalización de los documentos para el pago de cesantias, </v>
      </c>
      <c r="V146" s="173" t="str">
        <f>'[26]Mapa final'!U42</f>
        <v>Probabilidad</v>
      </c>
      <c r="W146" s="153" t="str">
        <f>'[26]Mapa final'!V42</f>
        <v>Preventivo</v>
      </c>
      <c r="X146" s="153" t="str">
        <f>'[26]Mapa final'!W42</f>
        <v>Manual</v>
      </c>
      <c r="Y146" s="174" t="str">
        <f>'[26]Mapa final'!X42</f>
        <v>40%</v>
      </c>
      <c r="Z146" s="153" t="str">
        <f>'[26]Mapa final'!Y42</f>
        <v>Sin Documentar</v>
      </c>
      <c r="AA146" s="153" t="str">
        <f>'[26]Mapa final'!Z42</f>
        <v>Continua</v>
      </c>
      <c r="AB146" s="153" t="str">
        <f>'[26]Mapa final'!AA42</f>
        <v>Con Registro</v>
      </c>
      <c r="AC146" s="145" t="str">
        <f>'[26]Mapa final'!AB42</f>
        <v xml:space="preserve">Solicitud de cesantias.
Certificado de cumplimiento de requisitos.
Autorización de pago de cesantias
Oficio autorización de pago de cesantias
Certificado de cumplimiento de requisitos
Registro fotografico de visita de reconocimiento.
</v>
      </c>
      <c r="AD146" s="175">
        <f>'[26]Mapa final'!AC42</f>
        <v>0.24</v>
      </c>
      <c r="AE146" s="176" t="str">
        <f>'[26]Mapa final'!AD42</f>
        <v>Baja</v>
      </c>
      <c r="AF146" s="174">
        <f>'[26]Mapa final'!AE42</f>
        <v>0.24</v>
      </c>
      <c r="AG146" s="176" t="str">
        <f>'[26]Mapa final'!AF42</f>
        <v>Mayor</v>
      </c>
      <c r="AH146" s="174">
        <f>'[26]Mapa final'!AG42</f>
        <v>0.8</v>
      </c>
      <c r="AI146" s="177" t="str">
        <f>'[26]Mapa final'!AH42</f>
        <v>Alto</v>
      </c>
      <c r="AJ146" s="348" t="str">
        <f>'[26]Mapa final'!AI42</f>
        <v>Alto</v>
      </c>
      <c r="AK146" s="277" t="str">
        <f>'[26]Mapa final'!AJ42</f>
        <v>Reducir (mitigar)</v>
      </c>
      <c r="AL146" s="241" t="str">
        <f>'[26]Mapa final'!AK42</f>
        <v>Documentar procedimiento de retiro parcial de cesantias.</v>
      </c>
      <c r="AM146" s="156" t="str">
        <f>'[26]Mapa final'!AL42</f>
        <v>Profesional universitario de talento humano.</v>
      </c>
      <c r="AN146" s="156" t="str">
        <f>'[26]Mapa final'!AM42</f>
        <v>30 de Abril 2023</v>
      </c>
      <c r="AO146" s="156" t="str">
        <f>'[26]Mapa final'!AN42</f>
        <v>cuatrimestral</v>
      </c>
      <c r="AP146" s="349" t="str">
        <f>'[26]Mapa final'!AO42</f>
        <v>Procedimiento actualizado</v>
      </c>
      <c r="AQ146" s="156" t="str">
        <f>'[26]Mapa final'!AP42</f>
        <v>En curso</v>
      </c>
    </row>
    <row r="147" spans="2:43" ht="89.25" x14ac:dyDescent="0.2">
      <c r="B147" s="145" t="s">
        <v>808</v>
      </c>
      <c r="C147" s="145" t="s">
        <v>809</v>
      </c>
      <c r="D147" s="552">
        <v>23</v>
      </c>
      <c r="E147" s="491" t="s">
        <v>810</v>
      </c>
      <c r="F147" s="626" t="s">
        <v>811</v>
      </c>
      <c r="G147" s="491" t="s">
        <v>778</v>
      </c>
      <c r="H147" s="478" t="s">
        <v>800</v>
      </c>
      <c r="I147" s="550" t="s">
        <v>728</v>
      </c>
      <c r="J147" s="489" t="s">
        <v>123</v>
      </c>
      <c r="K147" s="145" t="s">
        <v>812</v>
      </c>
      <c r="L147" s="478">
        <v>12</v>
      </c>
      <c r="M147" s="468" t="str">
        <f>IF(L147&lt;=0,"",IF(L147&lt;=2,"Muy Baja",IF(L147&lt;=24,"Baja",IF(L147&lt;=500,"Media",IF(L147&lt;=5000,"Alta","Muy Alta")))))</f>
        <v>Baja</v>
      </c>
      <c r="N147" s="473">
        <f>'[26]Mapa final'!N43</f>
        <v>0.4</v>
      </c>
      <c r="O147" s="468" t="str">
        <f>'[26]Mapa final'!O43</f>
        <v>Catastrófico</v>
      </c>
      <c r="Q147" s="472" t="str">
        <f>'[26]Mapa final'!P43</f>
        <v>Catastrófico</v>
      </c>
      <c r="R147" s="463">
        <f>'[26]Mapa final'!Q43</f>
        <v>1</v>
      </c>
      <c r="S147" s="465" t="str">
        <f>'[26]Mapa final'!R43</f>
        <v>Extremo</v>
      </c>
      <c r="T147" s="161">
        <v>1</v>
      </c>
      <c r="U147" s="147" t="str">
        <f>'[26]Mapa final'!T43</f>
        <v xml:space="preserve">Los profesionales de talento humano a traves de la plataforma GLPI  junto con el formato S-F-31 "Solicitud creacion de usuarios sistemas de información" solicitan usuario para los funcionarios que ingresan, </v>
      </c>
      <c r="V147" s="194" t="str">
        <f>'[26]Mapa final'!U43</f>
        <v>Probabilidad</v>
      </c>
      <c r="W147" s="195" t="str">
        <f>'[26]Mapa final'!V43</f>
        <v>Preventivo</v>
      </c>
      <c r="X147" s="195" t="str">
        <f>'[26]Mapa final'!W43</f>
        <v>Manual</v>
      </c>
      <c r="Y147" s="196" t="str">
        <f>'[26]Mapa final'!X43</f>
        <v>40%</v>
      </c>
      <c r="Z147" s="195" t="str">
        <f>'[26]Mapa final'!Y43</f>
        <v>Sin Documentar</v>
      </c>
      <c r="AA147" s="195" t="str">
        <f>'[26]Mapa final'!Z43</f>
        <v>Continua</v>
      </c>
      <c r="AB147" s="195" t="str">
        <f>'[26]Mapa final'!AA43</f>
        <v>Con Registro</v>
      </c>
      <c r="AC147" s="147" t="str">
        <f>'[26]Mapa final'!AB43</f>
        <v xml:space="preserve">Formato S-F-31 "Solicitud creacion de usuarios sistemas de información"
</v>
      </c>
      <c r="AD147" s="397">
        <f>'[26]Mapa final'!AC43</f>
        <v>0.24</v>
      </c>
      <c r="AE147" s="207" t="str">
        <f>'[26]Mapa final'!AD43</f>
        <v>Baja</v>
      </c>
      <c r="AF147" s="196">
        <f>'[26]Mapa final'!AE43</f>
        <v>0.24</v>
      </c>
      <c r="AG147" s="176" t="str">
        <f>'[26]Mapa final'!AF43</f>
        <v>Catastrófico</v>
      </c>
      <c r="AH147" s="174">
        <f>'[26]Mapa final'!AG43</f>
        <v>1</v>
      </c>
      <c r="AI147" s="177" t="str">
        <f>'[26]Mapa final'!AH43</f>
        <v>Extremo</v>
      </c>
      <c r="AJ147" s="460" t="str">
        <f>'[26]Mapa final'!AI43</f>
        <v>Extremo</v>
      </c>
      <c r="AK147" s="591" t="str">
        <f>'[26]Mapa final'!AJ43</f>
        <v>Reducir (mitigar)</v>
      </c>
      <c r="AL147" s="550" t="str">
        <f>'[26]Mapa final'!AK43</f>
        <v xml:space="preserve">Actualizar procedimiento  procedimiento S-PR-13 Gestion y administración de perfiles de usuario de sistema de información.", </v>
      </c>
      <c r="AM147" s="491" t="str">
        <f>'[26]Mapa final'!AL43</f>
        <v>Coordinador de Tecnologias de la informacion.</v>
      </c>
      <c r="AN147" s="491" t="str">
        <f>'[26]Mapa final'!AM43</f>
        <v>Abril a mayo 2023</v>
      </c>
      <c r="AO147" s="491" t="str">
        <f>'[26]Mapa final'!AN43</f>
        <v>Cuatrimestral</v>
      </c>
      <c r="AP147" s="491" t="str">
        <f>'[26]Mapa final'!AO43</f>
        <v>Procedimiento actualizado</v>
      </c>
      <c r="AQ147" s="491" t="str">
        <f>'[26]Mapa final'!AP43</f>
        <v>En curso</v>
      </c>
    </row>
    <row r="148" spans="2:43" ht="76.5" x14ac:dyDescent="0.2">
      <c r="B148" s="241" t="s">
        <v>808</v>
      </c>
      <c r="C148" s="145" t="s">
        <v>809</v>
      </c>
      <c r="D148" s="553"/>
      <c r="E148" s="492"/>
      <c r="F148" s="553"/>
      <c r="G148" s="492"/>
      <c r="H148" s="479"/>
      <c r="I148" s="479"/>
      <c r="J148" s="481"/>
      <c r="K148" s="145" t="s">
        <v>813</v>
      </c>
      <c r="L148" s="479"/>
      <c r="M148" s="601"/>
      <c r="N148" s="602"/>
      <c r="O148" s="601"/>
      <c r="Q148" s="601"/>
      <c r="R148" s="602"/>
      <c r="S148" s="627"/>
      <c r="T148" s="161">
        <v>1</v>
      </c>
      <c r="U148" s="148" t="str">
        <f>'[26]Mapa final'!T44</f>
        <v xml:space="preserve">
En el sistema de informacion SERVINTE cuenta con  los LOG de auditoria donde se puede evidenciar la trazabilidad de los usuarios que usan la historia clinica.</v>
      </c>
      <c r="V148" s="173" t="str">
        <f>'[26]Mapa final'!U44</f>
        <v>Probabilidad</v>
      </c>
      <c r="W148" s="153" t="str">
        <f>'[26]Mapa final'!V44</f>
        <v>Preventivo</v>
      </c>
      <c r="X148" s="153" t="str">
        <f>'[26]Mapa final'!W44</f>
        <v>Manual</v>
      </c>
      <c r="Y148" s="174" t="str">
        <f>'[26]Mapa final'!X44</f>
        <v>40%</v>
      </c>
      <c r="Z148" s="153" t="str">
        <f>'[26]Mapa final'!Y44</f>
        <v>Documentado</v>
      </c>
      <c r="AA148" s="153" t="str">
        <f>'[26]Mapa final'!Z44</f>
        <v>Continua</v>
      </c>
      <c r="AB148" s="153" t="str">
        <f>'[26]Mapa final'!AA44</f>
        <v>Con Registro</v>
      </c>
      <c r="AC148" s="145" t="str">
        <f>'[26]Mapa final'!AB44</f>
        <v xml:space="preserve">LOG de auditoria </v>
      </c>
      <c r="AD148" s="175">
        <f>'[26]Mapa final'!AC44</f>
        <v>0.14399999999999999</v>
      </c>
      <c r="AE148" s="176" t="str">
        <f>'[26]Mapa final'!AD44</f>
        <v>Muy Baja</v>
      </c>
      <c r="AF148" s="174">
        <f>'[26]Mapa final'!AE44</f>
        <v>0.14399999999999999</v>
      </c>
      <c r="AG148" s="176" t="str">
        <f>'[26]Mapa final'!AF44</f>
        <v>Catastrófico</v>
      </c>
      <c r="AH148" s="174">
        <f>'[26]Mapa final'!AG44</f>
        <v>1</v>
      </c>
      <c r="AI148" s="177" t="str">
        <f>'[26]Mapa final'!AH44</f>
        <v>Extremo</v>
      </c>
      <c r="AJ148" s="461"/>
      <c r="AK148" s="456"/>
      <c r="AL148" s="550"/>
      <c r="AM148" s="492"/>
      <c r="AN148" s="492"/>
      <c r="AO148" s="492"/>
      <c r="AP148" s="492"/>
      <c r="AQ148" s="492"/>
    </row>
    <row r="149" spans="2:43" ht="204" x14ac:dyDescent="0.2">
      <c r="B149" s="145" t="s">
        <v>808</v>
      </c>
      <c r="C149" s="145" t="s">
        <v>809</v>
      </c>
      <c r="D149" s="155">
        <v>24</v>
      </c>
      <c r="E149" s="145" t="s">
        <v>814</v>
      </c>
      <c r="F149" s="145" t="s">
        <v>815</v>
      </c>
      <c r="G149" s="145" t="s">
        <v>816</v>
      </c>
      <c r="H149" s="146" t="s">
        <v>817</v>
      </c>
      <c r="I149" s="145" t="s">
        <v>728</v>
      </c>
      <c r="J149" s="148" t="s">
        <v>121</v>
      </c>
      <c r="K149" s="145" t="s">
        <v>818</v>
      </c>
      <c r="L149" s="152">
        <v>12</v>
      </c>
      <c r="M149" s="188" t="str">
        <f>IF(L149&lt;=0,"",IF(L149&lt;=2,"Muy Baja",IF(L149&lt;=24,"Baja",IF(L149&lt;=500,"Media",IF(L149&lt;=5000,"Alta","Muy Alta")))))</f>
        <v>Baja</v>
      </c>
      <c r="N149" s="310">
        <f>'[26]Mapa final'!N45</f>
        <v>0.4</v>
      </c>
      <c r="O149" s="188" t="str">
        <f>'[26]Mapa final'!O45</f>
        <v>Catastrófico</v>
      </c>
      <c r="Q149" s="350" t="str">
        <f>'[26]Mapa final'!P45</f>
        <v>Catastrófico</v>
      </c>
      <c r="R149" s="288">
        <f>'[26]Mapa final'!Q45</f>
        <v>1</v>
      </c>
      <c r="S149" s="343" t="str">
        <f>'[26]Mapa final'!R45</f>
        <v>Extremo</v>
      </c>
      <c r="T149" s="161">
        <v>1</v>
      </c>
      <c r="U149" s="149" t="str">
        <f>'[26]Mapa final'!T45</f>
        <v>El profesional universitario de Gestion de tecnologia de la informacion y las comunicaciones  debera mantener vigente y realizar supervision de los contrato de mantenimiento de los sistemas de informacion con el fin de garantizar la seguridad informatica de cada uno de los sistemas de información.
1. Servinte clinical suite.
2. Daruma salud.
3.   Orfeo.
4. Enterprise Imaging.
6.  Sicof RP
7. Comprolab 
8. Corum</v>
      </c>
      <c r="V149" s="173" t="str">
        <f>'[26]Mapa final'!U45</f>
        <v>Probabilidad</v>
      </c>
      <c r="W149" s="154" t="str">
        <f>'[26]Mapa final'!V45</f>
        <v>Preventivo</v>
      </c>
      <c r="X149" s="154" t="str">
        <f>'[26]Mapa final'!W45</f>
        <v>Manual</v>
      </c>
      <c r="Y149" s="174" t="str">
        <f>'[26]Mapa final'!X45</f>
        <v>40%</v>
      </c>
      <c r="Z149" s="154" t="str">
        <f>'[26]Mapa final'!Y45</f>
        <v>Documentado</v>
      </c>
      <c r="AA149" s="154" t="str">
        <f>'[26]Mapa final'!Z45</f>
        <v>Continua</v>
      </c>
      <c r="AB149" s="154" t="str">
        <f>'[26]Mapa final'!AA45</f>
        <v>Con Registro</v>
      </c>
      <c r="AC149" s="149" t="str">
        <f>'[26]Mapa final'!AB45</f>
        <v>Contratos e informes de supervision.</v>
      </c>
      <c r="AD149" s="175">
        <f>'[26]Mapa final'!AC45</f>
        <v>0.24</v>
      </c>
      <c r="AE149" s="176" t="str">
        <f>'[26]Mapa final'!AD45</f>
        <v>Baja</v>
      </c>
      <c r="AF149" s="174">
        <f>'[26]Mapa final'!AE45</f>
        <v>0.24</v>
      </c>
      <c r="AG149" s="176" t="str">
        <f>'[26]Mapa final'!AF45</f>
        <v>Catastrófico</v>
      </c>
      <c r="AH149" s="174">
        <f>'[26]Mapa final'!AG45</f>
        <v>1</v>
      </c>
      <c r="AI149" s="177" t="str">
        <f>'[26]Mapa final'!AH45</f>
        <v>Extremo</v>
      </c>
      <c r="AJ149" s="348" t="str">
        <f>'[26]Mapa final'!AI45</f>
        <v>Extremo</v>
      </c>
      <c r="AK149" s="351" t="str">
        <f>'[26]Mapa final'!AJ45</f>
        <v>Reducir (mitigar)</v>
      </c>
      <c r="AL149" s="155" t="str">
        <f>'[26]Mapa final'!AK45</f>
        <v xml:space="preserve">Mantener vigentes con los contratos de mantenimiento de los sistemas de información los cuales garantizan la seguridad informatica </v>
      </c>
      <c r="AM149" s="156" t="str">
        <f>'[26]Mapa final'!AL45</f>
        <v>Coordinador de Tecnologias de la informacion.</v>
      </c>
      <c r="AN149" s="156" t="str">
        <f>'[26]Mapa final'!AM45</f>
        <v>Abril a mayo 2023</v>
      </c>
      <c r="AO149" s="156" t="str">
        <f>'[26]Mapa final'!AN45</f>
        <v>Cuatrimestral</v>
      </c>
      <c r="AP149" s="156" t="str">
        <f>'[26]Mapa final'!AO45</f>
        <v>Procedimiento actualizado</v>
      </c>
      <c r="AQ149" s="156" t="str">
        <f>'[26]Mapa final'!AP45</f>
        <v>En curso</v>
      </c>
    </row>
    <row r="150" spans="2:43" ht="255" x14ac:dyDescent="0.2">
      <c r="B150" s="149" t="s">
        <v>819</v>
      </c>
      <c r="C150" s="145" t="s">
        <v>820</v>
      </c>
      <c r="D150" s="354">
        <v>25</v>
      </c>
      <c r="E150" s="149" t="s">
        <v>821</v>
      </c>
      <c r="F150" s="149" t="s">
        <v>822</v>
      </c>
      <c r="G150" s="149" t="s">
        <v>823</v>
      </c>
      <c r="H150" s="150" t="s">
        <v>817</v>
      </c>
      <c r="I150" s="149" t="s">
        <v>728</v>
      </c>
      <c r="J150" s="151" t="s">
        <v>124</v>
      </c>
      <c r="K150" s="149" t="s">
        <v>824</v>
      </c>
      <c r="L150" s="275">
        <v>35</v>
      </c>
      <c r="M150" s="188" t="str">
        <f t="shared" ref="M150:M154" si="206">IF(L150&lt;=0,"",IF(L150&lt;=2,"Muy Baja",IF(L150&lt;=24,"Baja",IF(L150&lt;=500,"Media",IF(L150&lt;=5000,"Alta","Muy Alta")))))</f>
        <v>Media</v>
      </c>
      <c r="N150" s="310">
        <f>'[26]Mapa final'!N46</f>
        <v>0.6</v>
      </c>
      <c r="O150" s="188" t="str">
        <f>'[26]Mapa final'!O46</f>
        <v>Catastrófico</v>
      </c>
      <c r="Q150" s="350" t="str">
        <f>'[26]Mapa final'!P46</f>
        <v>Catastrófico</v>
      </c>
      <c r="R150" s="288">
        <f>'[26]Mapa final'!Q46</f>
        <v>1</v>
      </c>
      <c r="S150" s="343" t="str">
        <f>'[26]Mapa final'!R46</f>
        <v>Extremo</v>
      </c>
      <c r="T150" s="161">
        <v>1</v>
      </c>
      <c r="U150" s="149" t="str">
        <f>'[26]Mapa final'!T46</f>
        <v>El comité de investigacion y bioetica en investigación realizan la aprobacion y seguimiento de las investigaciones de la ESE HUSRT. A traves de los siguientes formatos:
Actas de comité de investigación y  bioetica . 
GAC-F-04 Consentimiento informado comité de bioeticca
GAC-F-05 Carta de compromiso del comite de bioetica e investigación
GAC-F- 6 formato de evaluación y seguimiento de evaluaciones.
GAC-F -14 Resumen de investigación</v>
      </c>
      <c r="V150" s="173" t="str">
        <f>'[26]Mapa final'!U46</f>
        <v>Probabilidad</v>
      </c>
      <c r="W150" s="154" t="str">
        <f>'[26]Mapa final'!V46</f>
        <v>Preventivo</v>
      </c>
      <c r="X150" s="154" t="str">
        <f>'[26]Mapa final'!W46</f>
        <v>Manual</v>
      </c>
      <c r="Y150" s="174" t="str">
        <f>'[26]Mapa final'!X46</f>
        <v>40%</v>
      </c>
      <c r="Z150" s="154" t="str">
        <f>'[26]Mapa final'!Y46</f>
        <v>Documentado</v>
      </c>
      <c r="AA150" s="154" t="str">
        <f>'[26]Mapa final'!Z46</f>
        <v>Continua</v>
      </c>
      <c r="AB150" s="154" t="str">
        <f>'[26]Mapa final'!AA46</f>
        <v>Con Registro</v>
      </c>
      <c r="AC150" s="149" t="str">
        <f>'[26]Mapa final'!AB46</f>
        <v>Actas de comité de investigación y  bioetica . 
GAC-F-04 Consentimiento informado comité de bioeticca
GAC-F-05 Carta de compromiso del comite de bioetica e investigación
GAC-F- 6 formato de evaluación y seguimiento de evaluaciones.
GAC-F -14 Resumen de investigación</v>
      </c>
      <c r="AD150" s="175">
        <f>'[26]Mapa final'!AC46</f>
        <v>0.36</v>
      </c>
      <c r="AE150" s="176" t="str">
        <f>'[26]Mapa final'!AD46</f>
        <v>Baja</v>
      </c>
      <c r="AF150" s="174">
        <f>'[26]Mapa final'!AE46</f>
        <v>0.36</v>
      </c>
      <c r="AG150" s="176" t="str">
        <f>'[26]Mapa final'!AF46</f>
        <v>Catastrófico</v>
      </c>
      <c r="AH150" s="174">
        <f>'[26]Mapa final'!AG46</f>
        <v>1</v>
      </c>
      <c r="AI150" s="177" t="str">
        <f>'[26]Mapa final'!AH46</f>
        <v>Extremo</v>
      </c>
      <c r="AJ150" s="348" t="str">
        <f>'[26]Mapa final'!AI46</f>
        <v>Extremo</v>
      </c>
      <c r="AK150" s="154" t="str">
        <f>'[26]Mapa final'!AJ46</f>
        <v>Reducir (mitigar)</v>
      </c>
      <c r="AL150" s="155" t="str">
        <f>'[26]Mapa final'!AK46</f>
        <v>Realizar actualización del manual GAC-M-02 Manual para el investigador.</v>
      </c>
      <c r="AM150" s="155" t="str">
        <f>'[26]Mapa final'!AL46</f>
        <v>Lider Gestion Academica e investigacion</v>
      </c>
      <c r="AN150" s="155" t="str">
        <f>'[26]Mapa final'!AM46</f>
        <v>Agosto de 2023</v>
      </c>
      <c r="AO150" s="155" t="str">
        <f>'[26]Mapa final'!AN46</f>
        <v>Cuatrimestral</v>
      </c>
      <c r="AP150" s="155" t="str">
        <f>'[26]Mapa final'!AO46</f>
        <v>Manual actualizado.</v>
      </c>
      <c r="AQ150" s="155" t="str">
        <f>'[26]Mapa final'!AP46</f>
        <v>En curso</v>
      </c>
    </row>
    <row r="151" spans="2:43" ht="114.75" x14ac:dyDescent="0.2">
      <c r="B151" s="145" t="s">
        <v>746</v>
      </c>
      <c r="C151" s="146" t="s">
        <v>825</v>
      </c>
      <c r="D151" s="155">
        <v>26</v>
      </c>
      <c r="E151" s="145" t="s">
        <v>826</v>
      </c>
      <c r="F151" s="145" t="s">
        <v>827</v>
      </c>
      <c r="G151" s="145" t="s">
        <v>828</v>
      </c>
      <c r="H151" s="146" t="s">
        <v>817</v>
      </c>
      <c r="I151" s="145" t="s">
        <v>728</v>
      </c>
      <c r="J151" s="148" t="s">
        <v>123</v>
      </c>
      <c r="K151" s="145" t="s">
        <v>829</v>
      </c>
      <c r="L151" s="275">
        <v>100</v>
      </c>
      <c r="M151" s="188" t="str">
        <f t="shared" si="206"/>
        <v>Media</v>
      </c>
      <c r="N151" s="310">
        <f>'[26]Mapa final'!N47</f>
        <v>0.6</v>
      </c>
      <c r="O151" s="188" t="str">
        <f>'[26]Mapa final'!O47</f>
        <v>Catastrófico</v>
      </c>
      <c r="Q151" s="350" t="str">
        <f>'[26]Mapa final'!P47</f>
        <v>Catastrófico</v>
      </c>
      <c r="R151" s="288">
        <f>'[26]Mapa final'!Q47</f>
        <v>1</v>
      </c>
      <c r="S151" s="343" t="str">
        <f>'[26]Mapa final'!R47</f>
        <v>Extremo</v>
      </c>
      <c r="T151" s="161">
        <v>1</v>
      </c>
      <c r="U151" s="145" t="str">
        <f>'[26]Mapa final'!T47</f>
        <v>La contadora del HUSRT valida la generación de interfaces del sistema de información SERVINTE de los procesos resposables  teniendo en cuenta lo descrito en la resolución 048 de 2021</v>
      </c>
      <c r="V151" s="173" t="str">
        <f>'[26]Mapa final'!U47</f>
        <v>Probabilidad</v>
      </c>
      <c r="W151" s="153" t="str">
        <f>'[26]Mapa final'!V47</f>
        <v>Preventivo</v>
      </c>
      <c r="X151" s="153" t="str">
        <f>'[26]Mapa final'!W47</f>
        <v>Automático</v>
      </c>
      <c r="Y151" s="174" t="str">
        <f>'[26]Mapa final'!X47</f>
        <v>50%</v>
      </c>
      <c r="Z151" s="153" t="str">
        <f>'[26]Mapa final'!Y47</f>
        <v>Documentado</v>
      </c>
      <c r="AA151" s="153" t="str">
        <f>'[26]Mapa final'!Z47</f>
        <v>Continua</v>
      </c>
      <c r="AB151" s="153" t="str">
        <f>'[26]Mapa final'!AA47</f>
        <v>Con Registro</v>
      </c>
      <c r="AC151" s="145" t="str">
        <f>'[26]Mapa final'!AB47</f>
        <v>Intarfaces de los procesos
Estados Financieros publicados.</v>
      </c>
      <c r="AD151" s="175">
        <f>'[26]Mapa final'!AC47</f>
        <v>0.3</v>
      </c>
      <c r="AE151" s="176" t="str">
        <f>'[26]Mapa final'!AD47</f>
        <v>Baja</v>
      </c>
      <c r="AF151" s="174">
        <f>'[26]Mapa final'!AE47</f>
        <v>0.3</v>
      </c>
      <c r="AG151" s="176" t="str">
        <f>'[26]Mapa final'!AF47</f>
        <v>Catastrófico</v>
      </c>
      <c r="AH151" s="174">
        <f>'[26]Mapa final'!AG47</f>
        <v>1</v>
      </c>
      <c r="AI151" s="177" t="str">
        <f>'[26]Mapa final'!AH47</f>
        <v>Extremo</v>
      </c>
      <c r="AJ151" s="348" t="str">
        <f>'[26]Mapa final'!AI47</f>
        <v>Extremo</v>
      </c>
      <c r="AK151" s="154" t="str">
        <f>'[26]Mapa final'!AJ47</f>
        <v>Reducir (mitigar)</v>
      </c>
      <c r="AL151" s="155" t="str">
        <f>'[26]Mapa final'!AK47</f>
        <v>Continuar con la validción de las interfaces generadas por los lideres de los procesos responsables</v>
      </c>
      <c r="AM151" s="155" t="str">
        <f>'[26]Mapa final'!AL47</f>
        <v>Contadora</v>
      </c>
      <c r="AN151" s="155" t="str">
        <f>'[26]Mapa final'!AM47</f>
        <v>Agosto de 2023</v>
      </c>
      <c r="AO151" s="155" t="str">
        <f>'[26]Mapa final'!AN47</f>
        <v>Cuatrimestral</v>
      </c>
      <c r="AP151" s="145" t="str">
        <f>'[26]Mapa final'!AO47</f>
        <v>Intarfaces de los procesos
Estados Financieros publicados.</v>
      </c>
      <c r="AQ151" s="155" t="str">
        <f>'[26]Mapa final'!AP47</f>
        <v>En curso</v>
      </c>
    </row>
    <row r="152" spans="2:43" ht="153" x14ac:dyDescent="0.2">
      <c r="B152" s="149" t="s">
        <v>789</v>
      </c>
      <c r="C152" s="145" t="s">
        <v>830</v>
      </c>
      <c r="D152" s="354">
        <v>27</v>
      </c>
      <c r="E152" s="149" t="s">
        <v>831</v>
      </c>
      <c r="F152" s="149" t="s">
        <v>832</v>
      </c>
      <c r="G152" s="149" t="s">
        <v>833</v>
      </c>
      <c r="H152" s="150" t="s">
        <v>834</v>
      </c>
      <c r="I152" s="149" t="s">
        <v>728</v>
      </c>
      <c r="J152" s="151" t="s">
        <v>123</v>
      </c>
      <c r="K152" s="149" t="s">
        <v>835</v>
      </c>
      <c r="L152" s="150">
        <v>30</v>
      </c>
      <c r="M152" s="188" t="str">
        <f t="shared" si="206"/>
        <v>Media</v>
      </c>
      <c r="N152" s="310">
        <f>'[26]Mapa final'!N48</f>
        <v>0.6</v>
      </c>
      <c r="O152" s="188" t="str">
        <f>'[26]Mapa final'!O48</f>
        <v>Catastrófico</v>
      </c>
      <c r="Q152" s="350" t="str">
        <f>'[26]Mapa final'!P48</f>
        <v>Catastrófico</v>
      </c>
      <c r="R152" s="288">
        <f>'[26]Mapa final'!Q48</f>
        <v>1</v>
      </c>
      <c r="S152" s="343" t="str">
        <f>'[26]Mapa final'!R48</f>
        <v>Extremo</v>
      </c>
      <c r="T152" s="161">
        <v>1</v>
      </c>
      <c r="U152" s="145" t="str">
        <f>'[26]Mapa final'!T48</f>
        <v xml:space="preserve">Los regentes y tecnologos administrativos realizan los inventarios aleatorios mensualmente a traves del formato SF-F-58 "Control de inventarios y fechas de vencimiento"
</v>
      </c>
      <c r="V152" s="173" t="str">
        <f>'[26]Mapa final'!U48</f>
        <v>Probabilidad</v>
      </c>
      <c r="W152" s="153" t="str">
        <f>'[26]Mapa final'!V48</f>
        <v>Preventivo</v>
      </c>
      <c r="X152" s="153" t="str">
        <f>'[26]Mapa final'!W48</f>
        <v>Manual</v>
      </c>
      <c r="Y152" s="174" t="str">
        <f>'[26]Mapa final'!X48</f>
        <v>40%</v>
      </c>
      <c r="Z152" s="153" t="str">
        <f>'[26]Mapa final'!Y48</f>
        <v>Sin Documentar</v>
      </c>
      <c r="AA152" s="153" t="str">
        <f>'[26]Mapa final'!Z48</f>
        <v>Continua</v>
      </c>
      <c r="AB152" s="153" t="str">
        <f>'[26]Mapa final'!AA48</f>
        <v>Con Registro</v>
      </c>
      <c r="AC152" s="145" t="str">
        <f>'[26]Mapa final'!AB48</f>
        <v xml:space="preserve">formato SF-F-58 "Control de inventrios y fechas de vencimiento"
</v>
      </c>
      <c r="AD152" s="175">
        <f>'[26]Mapa final'!AC48</f>
        <v>0.36</v>
      </c>
      <c r="AE152" s="176" t="str">
        <f>'[26]Mapa final'!AD48</f>
        <v>Baja</v>
      </c>
      <c r="AF152" s="174">
        <f>'[26]Mapa final'!AE48</f>
        <v>0.36</v>
      </c>
      <c r="AG152" s="176" t="str">
        <f>'[26]Mapa final'!AF48</f>
        <v>Catastrófico</v>
      </c>
      <c r="AH152" s="174">
        <f>'[26]Mapa final'!AG48</f>
        <v>1</v>
      </c>
      <c r="AI152" s="177" t="str">
        <f>'[26]Mapa final'!AH48</f>
        <v>Extremo</v>
      </c>
      <c r="AJ152" s="348" t="str">
        <f>'[26]Mapa final'!AI48</f>
        <v>Extremo</v>
      </c>
      <c r="AK152" s="153" t="str">
        <f>'[26]Mapa final'!AJ48</f>
        <v>Reducir (mitigar)</v>
      </c>
      <c r="AL152" s="155" t="str">
        <f>'[26]Mapa final'!AK48</f>
        <v>Se desarrollan las actividades del plan de mejora suscrito el 30 de marzo de 2023 a control interno</v>
      </c>
      <c r="AM152" s="155" t="str">
        <f>'[26]Mapa final'!AL48</f>
        <v xml:space="preserve">Coordinador de servicio farmaceutico </v>
      </c>
      <c r="AN152" s="155" t="str">
        <f>'[26]Mapa final'!AM48</f>
        <v>Abril a julio de 2023</v>
      </c>
      <c r="AO152" s="155" t="str">
        <f>'[26]Mapa final'!AN48</f>
        <v>Cuatrimestral</v>
      </c>
      <c r="AP152" s="155" t="str">
        <f>'[26]Mapa final'!AO48</f>
        <v>Actividades ejecutadas /actividades programas *100</v>
      </c>
      <c r="AQ152" s="155" t="str">
        <f>'[26]Mapa final'!AP48</f>
        <v>En curso</v>
      </c>
    </row>
    <row r="153" spans="2:43" ht="127.5" x14ac:dyDescent="0.2">
      <c r="B153" s="149" t="s">
        <v>789</v>
      </c>
      <c r="C153" s="145" t="s">
        <v>830</v>
      </c>
      <c r="D153" s="354">
        <v>28</v>
      </c>
      <c r="E153" s="149" t="s">
        <v>836</v>
      </c>
      <c r="F153" s="149" t="s">
        <v>837</v>
      </c>
      <c r="G153" s="149" t="s">
        <v>838</v>
      </c>
      <c r="H153" s="150" t="s">
        <v>834</v>
      </c>
      <c r="I153" s="149" t="s">
        <v>728</v>
      </c>
      <c r="J153" s="151" t="s">
        <v>123</v>
      </c>
      <c r="K153" s="149" t="s">
        <v>835</v>
      </c>
      <c r="L153" s="150">
        <v>12</v>
      </c>
      <c r="M153" s="217" t="str">
        <f t="shared" si="206"/>
        <v>Baja</v>
      </c>
      <c r="N153" s="288">
        <f>'[26]Mapa final'!N49</f>
        <v>0.4</v>
      </c>
      <c r="O153" s="150" t="str">
        <f>'[26]Mapa final'!O49</f>
        <v>Catastrófico</v>
      </c>
      <c r="Q153" s="352" t="str">
        <f>'[26]Mapa final'!P49</f>
        <v>Catastrófico</v>
      </c>
      <c r="R153" s="288">
        <f>'[26]Mapa final'!Q49</f>
        <v>1</v>
      </c>
      <c r="S153" s="343" t="str">
        <f>'[26]Mapa final'!R49</f>
        <v>Extremo</v>
      </c>
      <c r="T153" s="161">
        <v>1</v>
      </c>
      <c r="U153" s="149" t="str">
        <f>'[26]Mapa final'!T49</f>
        <v>La enfermera jefe durante la primera semana de cada mes verifica el estado actual de los medicamentos, dispositivos medicos (fecha de vencimiento, lote, y cantidad), la cual queda registrada en el formato SF-F-36 Y SF-F-38, teniendo en cuenta el procedimiento TRA-PR-53</v>
      </c>
      <c r="V153" s="228" t="str">
        <f>'[26]Mapa final'!U49</f>
        <v>Probabilidad</v>
      </c>
      <c r="W153" s="157" t="str">
        <f>'[26]Mapa final'!V49</f>
        <v>Preventivo</v>
      </c>
      <c r="X153" s="157" t="str">
        <f>'[26]Mapa final'!W49</f>
        <v>Manual</v>
      </c>
      <c r="Y153" s="174" t="str">
        <f>'[26]Mapa final'!X49</f>
        <v>40%</v>
      </c>
      <c r="Z153" s="157" t="str">
        <f>'[26]Mapa final'!Y49</f>
        <v>Documentado</v>
      </c>
      <c r="AA153" s="157" t="str">
        <f>'[26]Mapa final'!Z49</f>
        <v>Continua</v>
      </c>
      <c r="AB153" s="157" t="str">
        <f>'[26]Mapa final'!AA49</f>
        <v>Con Registro</v>
      </c>
      <c r="AC153" s="353" t="str">
        <f>'[26]Mapa final'!AB49</f>
        <v>Formato SF-F-36 Inventario de carro de paro
Formato SF-F-38,  Listado de reserva autorizada de medicamentos y dispositivos medicos par servicios</v>
      </c>
      <c r="AD153" s="175">
        <f>'[26]Mapa final'!AC49</f>
        <v>0.24</v>
      </c>
      <c r="AE153" s="176" t="str">
        <f>'[26]Mapa final'!AD49</f>
        <v>Baja</v>
      </c>
      <c r="AF153" s="174">
        <f>'[26]Mapa final'!AE49</f>
        <v>0.24</v>
      </c>
      <c r="AG153" s="176" t="str">
        <f>'[26]Mapa final'!AF49</f>
        <v>Catastrófico</v>
      </c>
      <c r="AH153" s="174">
        <f>'[26]Mapa final'!AG49</f>
        <v>1</v>
      </c>
      <c r="AI153" s="177" t="str">
        <f>'[26]Mapa final'!AH49</f>
        <v>Extremo</v>
      </c>
      <c r="AJ153" s="348" t="str">
        <f>'[26]Mapa final'!AI49</f>
        <v>Extremo</v>
      </c>
      <c r="AK153" s="153" t="str">
        <f>'[26]Mapa final'!AJ49</f>
        <v>Reducir (mitigar)</v>
      </c>
      <c r="AL153" s="155" t="str">
        <f>'[26]Mapa final'!AK49</f>
        <v>Validar el cumplimiento de la aplicación de la lista de chequeo SF-F-36 Inventario de carro de paro</v>
      </c>
      <c r="AM153" s="155" t="str">
        <f>'[26]Mapa final'!AL49</f>
        <v xml:space="preserve">Coordinador de servicio farmaceutico </v>
      </c>
      <c r="AN153" s="155" t="str">
        <f>'[26]Mapa final'!AM49</f>
        <v>Abril a diciembre de 2023</v>
      </c>
      <c r="AO153" s="155" t="str">
        <f>'[26]Mapa final'!AN49</f>
        <v>Cuatrimestral</v>
      </c>
      <c r="AP153" s="155" t="str">
        <f>'[26]Mapa final'!AO49</f>
        <v>Formato SF-F-36 Inventario de carro de paro</v>
      </c>
      <c r="AQ153" s="155" t="str">
        <f>'[26]Mapa final'!AP49</f>
        <v>En curso</v>
      </c>
    </row>
    <row r="154" spans="2:43" ht="273.75" customHeight="1" x14ac:dyDescent="0.2">
      <c r="B154" s="145" t="s">
        <v>429</v>
      </c>
      <c r="C154" s="146" t="s">
        <v>839</v>
      </c>
      <c r="D154" s="155">
        <v>29</v>
      </c>
      <c r="E154" s="145" t="s">
        <v>840</v>
      </c>
      <c r="F154" s="145" t="s">
        <v>841</v>
      </c>
      <c r="G154" s="145" t="s">
        <v>842</v>
      </c>
      <c r="H154" s="146" t="s">
        <v>834</v>
      </c>
      <c r="I154" s="145" t="s">
        <v>728</v>
      </c>
      <c r="J154" s="148" t="s">
        <v>123</v>
      </c>
      <c r="K154" s="145" t="s">
        <v>843</v>
      </c>
      <c r="L154" s="146">
        <v>20</v>
      </c>
      <c r="M154" s="188" t="str">
        <f t="shared" si="206"/>
        <v>Baja</v>
      </c>
      <c r="N154" s="310">
        <f>'[26]Mapa final'!N50</f>
        <v>0.4</v>
      </c>
      <c r="O154" s="150" t="str">
        <f>'[26]Mapa final'!O50</f>
        <v>Catastrófico</v>
      </c>
      <c r="Q154" s="188" t="str">
        <f>'[26]Mapa final'!P50</f>
        <v>Catastrófico</v>
      </c>
      <c r="R154" s="310">
        <f>'[26]Mapa final'!Q50</f>
        <v>1</v>
      </c>
      <c r="S154" s="389" t="str">
        <f>'[26]Mapa final'!R50</f>
        <v>Extremo</v>
      </c>
      <c r="T154" s="146">
        <v>1</v>
      </c>
      <c r="U154" s="145" t="str">
        <f>'[26]Mapa final'!T50</f>
        <v>El tecnico biomedico identifica el daño del equipo biomedico por mala manipulacion  a traves de la rondas diarias registradas en el formato IB-F-05 "Reporte diario de fallas de equipos biomedicos" y por los llamados de las areas a traves del aplicativo HRCATCH, al identificar el daño del equipo biomedico por mala manipulacion solitan al servicio responsable el diligenciamiento del formato F-54 "Reporte de daño de dotación hospitalaria, se diagnostica el equipo, se registra el reporte de mantenimiento correspondiente en el formato IB-F-24 ,  se programa la capacitacion en el servico y  se deja registro en el formato TH-F-15 , con el fin de evitar la ocurrencia del evento.</v>
      </c>
      <c r="V154" s="173" t="str">
        <f>'[26]Mapa final'!U50</f>
        <v>Probabilidad</v>
      </c>
      <c r="W154" s="153" t="str">
        <f>'[26]Mapa final'!V50</f>
        <v>Preventivo</v>
      </c>
      <c r="X154" s="153" t="str">
        <f>'[26]Mapa final'!W50</f>
        <v>Manual</v>
      </c>
      <c r="Y154" s="174" t="str">
        <f>'[26]Mapa final'!X50</f>
        <v>40%</v>
      </c>
      <c r="Z154" s="153" t="str">
        <f>'[26]Mapa final'!Y50</f>
        <v>Sin Documentar</v>
      </c>
      <c r="AA154" s="153" t="str">
        <f>'[26]Mapa final'!Z50</f>
        <v>Continua</v>
      </c>
      <c r="AB154" s="153" t="str">
        <f>'[26]Mapa final'!AA50</f>
        <v>Con Registro</v>
      </c>
      <c r="AC154" s="145" t="str">
        <f>'[26]Mapa final'!AB50</f>
        <v>formato IB-F-05 "Reporte diario de fallas de equipos biomedicos"
 llamados de las areas a traves del aplicativo HRCATCH,
IB-F-24 Reporte De Mantenimiento Digital Hrcatch
 formato IB-F-54 "Reporte de daño de dotación hospitalaria
Formato TH-F-15 Asistencia de colaboradores a eventos de capacitación</v>
      </c>
      <c r="AD154" s="175">
        <f>'[26]Mapa final'!AC50</f>
        <v>0.24</v>
      </c>
      <c r="AE154" s="176" t="str">
        <f>'[26]Mapa final'!AD50</f>
        <v>Baja</v>
      </c>
      <c r="AF154" s="174">
        <f>'[26]Mapa final'!AE50</f>
        <v>0.24</v>
      </c>
      <c r="AG154" s="176" t="str">
        <f>'[26]Mapa final'!AF50</f>
        <v>Catastrófico</v>
      </c>
      <c r="AH154" s="174">
        <f>'[26]Mapa final'!AG50</f>
        <v>1</v>
      </c>
      <c r="AI154" s="177" t="str">
        <f>'[26]Mapa final'!AH50</f>
        <v>Extremo</v>
      </c>
      <c r="AJ154" s="348" t="str">
        <f>'[26]Mapa final'!AI50</f>
        <v>Extremo</v>
      </c>
      <c r="AK154" s="153" t="str">
        <f>'[26]Mapa final'!AJ50</f>
        <v>Reducir (mitigar)</v>
      </c>
      <c r="AL154" s="145" t="str">
        <f>'[26]Mapa final'!AK50</f>
        <v>Documentar el procedimiento "daño equipo biomedico por mala manipulación"</v>
      </c>
      <c r="AM154" s="145" t="str">
        <f>'[26]Mapa final'!AL50</f>
        <v>Coordinador de gestion de la tecnologia</v>
      </c>
      <c r="AN154" s="145" t="str">
        <f>'[26]Mapa final'!AM50</f>
        <v>Julio de 2023</v>
      </c>
      <c r="AO154" s="145" t="str">
        <f>'[26]Mapa final'!AN50</f>
        <v>Cuatrimestral</v>
      </c>
      <c r="AP154" s="145" t="str">
        <f>'[26]Mapa final'!AO50</f>
        <v>Procedimiento actualizado</v>
      </c>
      <c r="AQ154" s="145" t="str">
        <f>'[26]Mapa final'!AP50</f>
        <v>En curso</v>
      </c>
    </row>
    <row r="155" spans="2:43" ht="180" x14ac:dyDescent="0.2">
      <c r="B155" s="355" t="s">
        <v>862</v>
      </c>
      <c r="C155" s="356" t="s">
        <v>863</v>
      </c>
      <c r="D155" s="371">
        <v>1</v>
      </c>
      <c r="E155" s="356" t="s">
        <v>929</v>
      </c>
      <c r="F155" s="358" t="s">
        <v>930</v>
      </c>
      <c r="G155" s="356" t="s">
        <v>864</v>
      </c>
      <c r="H155" s="356" t="s">
        <v>865</v>
      </c>
      <c r="I155" s="356" t="s">
        <v>866</v>
      </c>
      <c r="J155" s="356" t="s">
        <v>867</v>
      </c>
      <c r="K155" s="356" t="s">
        <v>868</v>
      </c>
      <c r="L155" s="146">
        <v>12</v>
      </c>
      <c r="M155" s="375" t="str">
        <f>'[27]Mapa Riesgo'!N9</f>
        <v>Muy Alta</v>
      </c>
      <c r="N155" s="388">
        <v>1</v>
      </c>
      <c r="O155" s="146"/>
      <c r="P155" s="146"/>
      <c r="Q155" s="384" t="str">
        <f>'[27]Mapa Riesgo'!T9</f>
        <v>Menor</v>
      </c>
      <c r="R155" s="388">
        <v>0.4</v>
      </c>
      <c r="S155" s="384" t="s">
        <v>75</v>
      </c>
      <c r="T155" s="385">
        <v>1</v>
      </c>
      <c r="U155" s="360" t="s">
        <v>898</v>
      </c>
      <c r="V155" s="361" t="str">
        <f t="shared" ref="V155:V166" si="207">IF(OR(W155="Preventivo",W155="Detectivo"),"Probabilidad",IF(W155="Correctivo","Impacto",""))</f>
        <v>Probabilidad</v>
      </c>
      <c r="W155" s="362" t="s">
        <v>12</v>
      </c>
      <c r="X155" s="362" t="s">
        <v>7</v>
      </c>
      <c r="Y155" s="363" t="str">
        <f>IF(AND(W155="Preventivo",X155="Automático"),"50%",IF(AND(W155="Preventivo",X155="Manual"),"40%",IF(AND(W155="Detectivo",X155="Automático"),"40%",IF(AND(W155="Detectivo",X155="Manual"),"30%",IF(AND(W155="Correctivo",X155="Automático"),"35%",IF(AND(W155="Correctivo",X155="Manual"),"25%",""))))))</f>
        <v>40%</v>
      </c>
      <c r="Z155" s="362" t="s">
        <v>18</v>
      </c>
      <c r="AA155" s="362" t="s">
        <v>21</v>
      </c>
      <c r="AB155" s="362" t="s">
        <v>114</v>
      </c>
      <c r="AC155" s="364" t="s">
        <v>899</v>
      </c>
      <c r="AD155" s="365">
        <f>'[28]Mapa Riesgo'!AG9</f>
        <v>0.6</v>
      </c>
      <c r="AE155" s="366" t="str">
        <f>'[28]Mapa Riesgo'!AH9</f>
        <v>Media</v>
      </c>
      <c r="AF155" s="363">
        <f>'[28]Mapa Riesgo'!AI9</f>
        <v>0.6</v>
      </c>
      <c r="AG155" s="366" t="str">
        <f>'[28]Mapa Riesgo'!AJ9</f>
        <v>Menor</v>
      </c>
      <c r="AH155" s="363">
        <f>'[28]Mapa Riesgo'!AK9</f>
        <v>0.4</v>
      </c>
      <c r="AI155" s="367" t="str">
        <f>'[28]Mapa Riesgo'!AL9</f>
        <v>Moderado</v>
      </c>
      <c r="AJ155" s="367" t="str">
        <f>'[28]Mapa Riesgo'!AM9</f>
        <v>Moderado</v>
      </c>
      <c r="AK155" s="362" t="str">
        <f>'[28]Mapa Riesgo'!AN9</f>
        <v>Evitar</v>
      </c>
      <c r="AL155" s="368" t="s">
        <v>900</v>
      </c>
      <c r="AM155" s="118" t="s">
        <v>901</v>
      </c>
      <c r="AN155" s="117" t="s">
        <v>902</v>
      </c>
      <c r="AO155" s="369">
        <v>45261</v>
      </c>
      <c r="AP155" s="118" t="s">
        <v>903</v>
      </c>
      <c r="AQ155" s="370" t="s">
        <v>38</v>
      </c>
    </row>
    <row r="156" spans="2:43" ht="240" x14ac:dyDescent="0.2">
      <c r="B156" s="356" t="s">
        <v>869</v>
      </c>
      <c r="C156" s="356" t="s">
        <v>870</v>
      </c>
      <c r="D156" s="371">
        <v>2</v>
      </c>
      <c r="E156" s="356" t="s">
        <v>931</v>
      </c>
      <c r="F156" s="358" t="s">
        <v>871</v>
      </c>
      <c r="G156" s="356" t="s">
        <v>872</v>
      </c>
      <c r="H156" s="356" t="s">
        <v>865</v>
      </c>
      <c r="I156" s="356" t="s">
        <v>866</v>
      </c>
      <c r="J156" s="356" t="s">
        <v>867</v>
      </c>
      <c r="K156" s="356" t="s">
        <v>868</v>
      </c>
      <c r="L156" s="146">
        <v>12</v>
      </c>
      <c r="M156" s="375" t="str">
        <f>'[27]Mapa Riesgo'!N10</f>
        <v>Muy Alta</v>
      </c>
      <c r="N156" s="388">
        <v>1</v>
      </c>
      <c r="O156" s="146"/>
      <c r="P156" s="146"/>
      <c r="Q156" s="384" t="str">
        <f>'[27]Mapa Riesgo'!T10</f>
        <v>Moderado</v>
      </c>
      <c r="R156" s="388">
        <v>0.6</v>
      </c>
      <c r="S156" s="384" t="s">
        <v>75</v>
      </c>
      <c r="T156" s="357">
        <v>1</v>
      </c>
      <c r="U156" s="360" t="s">
        <v>904</v>
      </c>
      <c r="V156" s="361" t="str">
        <f t="shared" si="207"/>
        <v>Probabilidad</v>
      </c>
      <c r="W156" s="362" t="s">
        <v>12</v>
      </c>
      <c r="X156" s="362" t="s">
        <v>7</v>
      </c>
      <c r="Y156" s="363" t="str">
        <f t="shared" ref="Y156:Y166" si="208">IF(AND(W156="Preventivo",X156="Automático"),"50%",IF(AND(W156="Preventivo",X156="Manual"),"40%",IF(AND(W156="Detectivo",X156="Automático"),"40%",IF(AND(W156="Detectivo",X156="Manual"),"30%",IF(AND(W156="Correctivo",X156="Automático"),"35%",IF(AND(W156="Correctivo",X156="Manual"),"25%",""))))))</f>
        <v>40%</v>
      </c>
      <c r="Z156" s="362" t="s">
        <v>18</v>
      </c>
      <c r="AA156" s="362" t="s">
        <v>21</v>
      </c>
      <c r="AB156" s="362" t="s">
        <v>114</v>
      </c>
      <c r="AC156" s="356" t="s">
        <v>905</v>
      </c>
      <c r="AD156" s="365">
        <f>'[28]Mapa Riesgo'!AG10</f>
        <v>0.6</v>
      </c>
      <c r="AE156" s="366" t="str">
        <f>'[28]Mapa Riesgo'!AH10</f>
        <v>Media</v>
      </c>
      <c r="AF156" s="363">
        <f>'[28]Mapa Riesgo'!AI10</f>
        <v>0.6</v>
      </c>
      <c r="AG156" s="366" t="str">
        <f>'[28]Mapa Riesgo'!AJ10</f>
        <v>Moderado</v>
      </c>
      <c r="AH156" s="363">
        <f>'[28]Mapa Riesgo'!AK10</f>
        <v>0.6</v>
      </c>
      <c r="AI156" s="367" t="str">
        <f>'[28]Mapa Riesgo'!AL10</f>
        <v>Moderado</v>
      </c>
      <c r="AJ156" s="367" t="str">
        <f>'[28]Mapa Riesgo'!AM10</f>
        <v>Moderado</v>
      </c>
      <c r="AK156" s="362" t="str">
        <f>'[28]Mapa Riesgo'!AN10</f>
        <v>Evitar</v>
      </c>
      <c r="AL156" s="372" t="s">
        <v>906</v>
      </c>
      <c r="AM156" s="118" t="s">
        <v>907</v>
      </c>
      <c r="AN156" s="369">
        <v>45200</v>
      </c>
      <c r="AO156" s="369">
        <v>45261</v>
      </c>
      <c r="AP156" s="356" t="s">
        <v>908</v>
      </c>
      <c r="AQ156" s="370" t="s">
        <v>38</v>
      </c>
    </row>
    <row r="157" spans="2:43" ht="240" x14ac:dyDescent="0.2">
      <c r="B157" s="356" t="s">
        <v>869</v>
      </c>
      <c r="C157" s="356" t="s">
        <v>870</v>
      </c>
      <c r="D157" s="371">
        <v>3</v>
      </c>
      <c r="E157" s="356" t="s">
        <v>932</v>
      </c>
      <c r="F157" s="358" t="s">
        <v>873</v>
      </c>
      <c r="G157" s="356" t="s">
        <v>874</v>
      </c>
      <c r="H157" s="356" t="s">
        <v>865</v>
      </c>
      <c r="I157" s="356" t="s">
        <v>866</v>
      </c>
      <c r="J157" s="356" t="s">
        <v>875</v>
      </c>
      <c r="K157" s="356" t="s">
        <v>876</v>
      </c>
      <c r="L157" s="146">
        <v>12</v>
      </c>
      <c r="M157" s="375" t="str">
        <f>'[27]Mapa Riesgo'!N11</f>
        <v>Muy Alta</v>
      </c>
      <c r="N157" s="388">
        <v>1</v>
      </c>
      <c r="O157" s="146"/>
      <c r="P157" s="146"/>
      <c r="Q157" s="384" t="str">
        <f>'[27]Mapa Riesgo'!T11</f>
        <v>Moderado</v>
      </c>
      <c r="R157" s="388">
        <v>0.6</v>
      </c>
      <c r="S157" s="384" t="s">
        <v>75</v>
      </c>
      <c r="T157" s="357">
        <v>1</v>
      </c>
      <c r="U157" s="360"/>
      <c r="V157" s="361" t="str">
        <f t="shared" si="207"/>
        <v/>
      </c>
      <c r="W157" s="362"/>
      <c r="X157" s="362"/>
      <c r="Y157" s="363" t="str">
        <f t="shared" si="208"/>
        <v/>
      </c>
      <c r="Z157" s="362"/>
      <c r="AA157" s="362"/>
      <c r="AB157" s="362"/>
      <c r="AC157" s="356"/>
      <c r="AD157" s="365" t="str">
        <f>'[28]Mapa Riesgo'!AG11</f>
        <v/>
      </c>
      <c r="AE157" s="366" t="str">
        <f>'[28]Mapa Riesgo'!AH11</f>
        <v/>
      </c>
      <c r="AF157" s="363" t="str">
        <f>'[28]Mapa Riesgo'!AI11</f>
        <v/>
      </c>
      <c r="AG157" s="366" t="str">
        <f>'[28]Mapa Riesgo'!AJ11</f>
        <v/>
      </c>
      <c r="AH157" s="363" t="str">
        <f>'[28]Mapa Riesgo'!AK11</f>
        <v/>
      </c>
      <c r="AI157" s="367" t="str">
        <f>'[28]Mapa Riesgo'!AL11</f>
        <v/>
      </c>
      <c r="AJ157" s="367" t="str">
        <f>'[28]Mapa Riesgo'!AM11</f>
        <v/>
      </c>
      <c r="AK157" s="362" t="str">
        <f>'[28]Mapa Riesgo'!AN11</f>
        <v>Evitar</v>
      </c>
      <c r="AL157" s="372" t="s">
        <v>909</v>
      </c>
      <c r="AM157" s="356" t="s">
        <v>907</v>
      </c>
      <c r="AN157" s="369">
        <v>45200</v>
      </c>
      <c r="AO157" s="369">
        <v>45261</v>
      </c>
      <c r="AP157" s="356" t="s">
        <v>908</v>
      </c>
      <c r="AQ157" s="370" t="s">
        <v>38</v>
      </c>
    </row>
    <row r="158" spans="2:43" ht="120" x14ac:dyDescent="0.2">
      <c r="B158" s="359" t="s">
        <v>877</v>
      </c>
      <c r="C158" s="356" t="s">
        <v>877</v>
      </c>
      <c r="D158" s="371">
        <v>4</v>
      </c>
      <c r="E158" s="356" t="s">
        <v>933</v>
      </c>
      <c r="F158" s="358" t="s">
        <v>878</v>
      </c>
      <c r="G158" s="356" t="s">
        <v>879</v>
      </c>
      <c r="H158" s="356" t="s">
        <v>865</v>
      </c>
      <c r="I158" s="356" t="s">
        <v>866</v>
      </c>
      <c r="J158" s="356" t="s">
        <v>880</v>
      </c>
      <c r="K158" s="356" t="s">
        <v>881</v>
      </c>
      <c r="L158" s="146">
        <v>12</v>
      </c>
      <c r="M158" s="375" t="str">
        <f>'[27]Mapa Riesgo'!N12</f>
        <v>Muy Alta</v>
      </c>
      <c r="N158" s="388">
        <v>1</v>
      </c>
      <c r="O158" s="146"/>
      <c r="P158" s="146"/>
      <c r="Q158" s="384" t="str">
        <f>'[27]Mapa Riesgo'!T12</f>
        <v>Moderado</v>
      </c>
      <c r="R158" s="388">
        <v>0.6</v>
      </c>
      <c r="S158" s="384" t="s">
        <v>75</v>
      </c>
      <c r="T158" s="357">
        <v>1</v>
      </c>
      <c r="U158" s="356" t="s">
        <v>910</v>
      </c>
      <c r="V158" s="361" t="str">
        <f t="shared" si="207"/>
        <v>Probabilidad</v>
      </c>
      <c r="W158" s="362" t="s">
        <v>12</v>
      </c>
      <c r="X158" s="362" t="s">
        <v>7</v>
      </c>
      <c r="Y158" s="363" t="str">
        <f t="shared" si="208"/>
        <v>40%</v>
      </c>
      <c r="Z158" s="362" t="s">
        <v>17</v>
      </c>
      <c r="AA158" s="362" t="s">
        <v>21</v>
      </c>
      <c r="AB158" s="362" t="s">
        <v>114</v>
      </c>
      <c r="AC158" s="356" t="s">
        <v>911</v>
      </c>
      <c r="AD158" s="365">
        <f>'[28]Mapa Riesgo'!AG12</f>
        <v>0.6</v>
      </c>
      <c r="AE158" s="366" t="str">
        <f>'[28]Mapa Riesgo'!AH12</f>
        <v>Media</v>
      </c>
      <c r="AF158" s="363">
        <f>'[28]Mapa Riesgo'!AI12</f>
        <v>0.6</v>
      </c>
      <c r="AG158" s="366" t="str">
        <f>'[28]Mapa Riesgo'!AJ12</f>
        <v>Moderado</v>
      </c>
      <c r="AH158" s="363">
        <f>'[28]Mapa Riesgo'!AK12</f>
        <v>0.6</v>
      </c>
      <c r="AI158" s="367" t="str">
        <f>'[28]Mapa Riesgo'!AL12</f>
        <v>Moderado</v>
      </c>
      <c r="AJ158" s="367" t="str">
        <f>'[28]Mapa Riesgo'!AM12</f>
        <v>Moderado</v>
      </c>
      <c r="AK158" s="362" t="str">
        <f>'[28]Mapa Riesgo'!AN12</f>
        <v>Evitar</v>
      </c>
      <c r="AL158" s="372" t="s">
        <v>912</v>
      </c>
      <c r="AM158" s="373" t="s">
        <v>901</v>
      </c>
      <c r="AN158" s="369">
        <v>45261</v>
      </c>
      <c r="AO158" s="369">
        <v>45261</v>
      </c>
      <c r="AP158" s="356" t="s">
        <v>913</v>
      </c>
      <c r="AQ158" s="370" t="s">
        <v>38</v>
      </c>
    </row>
    <row r="159" spans="2:43" ht="180" x14ac:dyDescent="0.2">
      <c r="B159" s="359" t="s">
        <v>314</v>
      </c>
      <c r="C159" s="356" t="s">
        <v>314</v>
      </c>
      <c r="D159" s="371">
        <v>5</v>
      </c>
      <c r="E159" s="356" t="s">
        <v>934</v>
      </c>
      <c r="F159" s="358" t="s">
        <v>935</v>
      </c>
      <c r="G159" s="356" t="s">
        <v>882</v>
      </c>
      <c r="H159" s="356" t="s">
        <v>865</v>
      </c>
      <c r="I159" s="356" t="s">
        <v>866</v>
      </c>
      <c r="J159" s="356" t="s">
        <v>880</v>
      </c>
      <c r="K159" s="357" t="s">
        <v>868</v>
      </c>
      <c r="L159" s="146">
        <v>12</v>
      </c>
      <c r="M159" s="375" t="str">
        <f>'[27]Mapa Riesgo'!N13</f>
        <v>Muy Alta</v>
      </c>
      <c r="N159" s="388">
        <v>1</v>
      </c>
      <c r="O159" s="146"/>
      <c r="P159" s="146"/>
      <c r="Q159" s="384" t="str">
        <f>'[27]Mapa Riesgo'!T13</f>
        <v>Moderado</v>
      </c>
      <c r="R159" s="388">
        <v>0.6</v>
      </c>
      <c r="S159" s="384" t="s">
        <v>75</v>
      </c>
      <c r="T159" s="357">
        <v>1</v>
      </c>
      <c r="U159" s="360" t="s">
        <v>914</v>
      </c>
      <c r="V159" s="361" t="str">
        <f t="shared" si="207"/>
        <v>Probabilidad</v>
      </c>
      <c r="W159" s="362" t="s">
        <v>12</v>
      </c>
      <c r="X159" s="362" t="s">
        <v>7</v>
      </c>
      <c r="Y159" s="363" t="str">
        <f t="shared" si="208"/>
        <v>40%</v>
      </c>
      <c r="Z159" s="362" t="s">
        <v>18</v>
      </c>
      <c r="AA159" s="362" t="s">
        <v>21</v>
      </c>
      <c r="AB159" s="362" t="s">
        <v>114</v>
      </c>
      <c r="AC159" s="356" t="s">
        <v>915</v>
      </c>
      <c r="AD159" s="365">
        <f>'[28]Mapa Riesgo'!AG13</f>
        <v>0.6</v>
      </c>
      <c r="AE159" s="366" t="str">
        <f>'[28]Mapa Riesgo'!AH13</f>
        <v>Media</v>
      </c>
      <c r="AF159" s="363">
        <f>'[28]Mapa Riesgo'!AI13</f>
        <v>0.6</v>
      </c>
      <c r="AG159" s="366" t="str">
        <f>'[28]Mapa Riesgo'!AJ13</f>
        <v>Moderado</v>
      </c>
      <c r="AH159" s="363">
        <f>'[28]Mapa Riesgo'!AK13</f>
        <v>0.6</v>
      </c>
      <c r="AI159" s="367" t="str">
        <f>'[28]Mapa Riesgo'!AL13</f>
        <v>Moderado</v>
      </c>
      <c r="AJ159" s="367" t="str">
        <f>'[28]Mapa Riesgo'!AM13</f>
        <v>Moderado</v>
      </c>
      <c r="AK159" s="362" t="str">
        <f>'[28]Mapa Riesgo'!AN13</f>
        <v>Evitar</v>
      </c>
      <c r="AL159" s="372" t="s">
        <v>912</v>
      </c>
      <c r="AM159" s="373" t="s">
        <v>901</v>
      </c>
      <c r="AN159" s="369">
        <v>45261</v>
      </c>
      <c r="AO159" s="369">
        <v>45261</v>
      </c>
      <c r="AP159" s="356" t="s">
        <v>913</v>
      </c>
      <c r="AQ159" s="370" t="s">
        <v>38</v>
      </c>
    </row>
    <row r="160" spans="2:43" ht="165" x14ac:dyDescent="0.2">
      <c r="B160" s="356" t="s">
        <v>883</v>
      </c>
      <c r="C160" s="356" t="s">
        <v>314</v>
      </c>
      <c r="D160" s="371">
        <v>6</v>
      </c>
      <c r="E160" s="356" t="s">
        <v>936</v>
      </c>
      <c r="F160" s="358" t="s">
        <v>937</v>
      </c>
      <c r="G160" s="356" t="s">
        <v>884</v>
      </c>
      <c r="H160" s="356" t="s">
        <v>865</v>
      </c>
      <c r="I160" s="356" t="s">
        <v>866</v>
      </c>
      <c r="J160" s="356" t="s">
        <v>885</v>
      </c>
      <c r="K160" s="356" t="s">
        <v>868</v>
      </c>
      <c r="L160" s="146">
        <v>3</v>
      </c>
      <c r="M160" s="375" t="str">
        <f>'[27]Mapa Riesgo'!N14</f>
        <v>Baja</v>
      </c>
      <c r="N160" s="388">
        <v>0.4</v>
      </c>
      <c r="O160" s="146"/>
      <c r="P160" s="146"/>
      <c r="Q160" s="384" t="str">
        <f>'[27]Mapa Riesgo'!T14</f>
        <v>Moderado</v>
      </c>
      <c r="R160" s="388">
        <v>0.6</v>
      </c>
      <c r="S160" s="384" t="s">
        <v>76</v>
      </c>
      <c r="T160" s="357">
        <v>1</v>
      </c>
      <c r="U160" s="360" t="s">
        <v>916</v>
      </c>
      <c r="V160" s="361" t="str">
        <f t="shared" si="207"/>
        <v>Probabilidad</v>
      </c>
      <c r="W160" s="362" t="s">
        <v>12</v>
      </c>
      <c r="X160" s="362" t="s">
        <v>7</v>
      </c>
      <c r="Y160" s="363" t="str">
        <f t="shared" si="208"/>
        <v>40%</v>
      </c>
      <c r="Z160" s="362" t="s">
        <v>18</v>
      </c>
      <c r="AA160" s="362" t="s">
        <v>21</v>
      </c>
      <c r="AB160" s="362" t="s">
        <v>114</v>
      </c>
      <c r="AC160" s="356" t="s">
        <v>915</v>
      </c>
      <c r="AD160" s="365">
        <f>'[28]Mapa Riesgo'!AG14</f>
        <v>0.6</v>
      </c>
      <c r="AE160" s="366" t="str">
        <f>'[28]Mapa Riesgo'!AH14</f>
        <v>Media</v>
      </c>
      <c r="AF160" s="363">
        <f>'[28]Mapa Riesgo'!AI14</f>
        <v>0.6</v>
      </c>
      <c r="AG160" s="366" t="str">
        <f>'[28]Mapa Riesgo'!AJ14</f>
        <v>Moderado</v>
      </c>
      <c r="AH160" s="363">
        <f>'[28]Mapa Riesgo'!AK14</f>
        <v>0.6</v>
      </c>
      <c r="AI160" s="367" t="str">
        <f>'[28]Mapa Riesgo'!AL14</f>
        <v>Moderado</v>
      </c>
      <c r="AJ160" s="367" t="str">
        <f>'[28]Mapa Riesgo'!AM14</f>
        <v>Moderado</v>
      </c>
      <c r="AK160" s="362" t="str">
        <f>'[28]Mapa Riesgo'!AN14</f>
        <v>Evitar</v>
      </c>
      <c r="AL160" s="372" t="s">
        <v>912</v>
      </c>
      <c r="AM160" s="373" t="s">
        <v>901</v>
      </c>
      <c r="AN160" s="369">
        <v>45261</v>
      </c>
      <c r="AO160" s="369">
        <v>45261</v>
      </c>
      <c r="AP160" s="356" t="s">
        <v>913</v>
      </c>
      <c r="AQ160" s="370" t="s">
        <v>38</v>
      </c>
    </row>
    <row r="161" spans="2:43" ht="135" x14ac:dyDescent="0.2">
      <c r="B161" s="356" t="s">
        <v>886</v>
      </c>
      <c r="C161" s="356" t="s">
        <v>886</v>
      </c>
      <c r="D161" s="371">
        <v>7</v>
      </c>
      <c r="E161" s="356" t="s">
        <v>938</v>
      </c>
      <c r="F161" s="358" t="s">
        <v>939</v>
      </c>
      <c r="G161" s="356" t="s">
        <v>887</v>
      </c>
      <c r="H161" s="356" t="s">
        <v>865</v>
      </c>
      <c r="I161" s="356" t="s">
        <v>866</v>
      </c>
      <c r="J161" s="356" t="s">
        <v>867</v>
      </c>
      <c r="K161" s="356" t="s">
        <v>888</v>
      </c>
      <c r="L161" s="146">
        <v>12</v>
      </c>
      <c r="M161" s="375" t="str">
        <f>'[27]Mapa Riesgo'!N15</f>
        <v>Muy Alta</v>
      </c>
      <c r="N161" s="388">
        <v>1</v>
      </c>
      <c r="O161" s="146"/>
      <c r="P161" s="146"/>
      <c r="Q161" s="384" t="str">
        <f>'[27]Mapa Riesgo'!T15</f>
        <v>Moderado</v>
      </c>
      <c r="R161" s="388">
        <v>0.6</v>
      </c>
      <c r="S161" s="384" t="s">
        <v>75</v>
      </c>
      <c r="T161" s="357">
        <v>1</v>
      </c>
      <c r="U161" s="374"/>
      <c r="V161" s="361" t="str">
        <f t="shared" si="207"/>
        <v/>
      </c>
      <c r="W161" s="362"/>
      <c r="X161" s="362"/>
      <c r="Y161" s="363"/>
      <c r="Z161" s="362"/>
      <c r="AA161" s="362"/>
      <c r="AB161" s="362"/>
      <c r="AC161" s="356"/>
      <c r="AD161" s="365" t="str">
        <f>'[28]Mapa Riesgo'!AG15</f>
        <v/>
      </c>
      <c r="AE161" s="366" t="str">
        <f>'[28]Mapa Riesgo'!AH15</f>
        <v/>
      </c>
      <c r="AF161" s="363" t="str">
        <f>'[28]Mapa Riesgo'!AI15</f>
        <v/>
      </c>
      <c r="AG161" s="366" t="str">
        <f>'[28]Mapa Riesgo'!AJ15</f>
        <v/>
      </c>
      <c r="AH161" s="363" t="str">
        <f>'[28]Mapa Riesgo'!AK15</f>
        <v/>
      </c>
      <c r="AI161" s="367" t="str">
        <f>'[28]Mapa Riesgo'!AL15</f>
        <v/>
      </c>
      <c r="AJ161" s="367" t="str">
        <f>'[28]Mapa Riesgo'!AM15</f>
        <v/>
      </c>
      <c r="AK161" s="362" t="str">
        <f>'[28]Mapa Riesgo'!AN15</f>
        <v>Evitar</v>
      </c>
      <c r="AL161" s="372" t="s">
        <v>917</v>
      </c>
      <c r="AM161" s="356" t="s">
        <v>918</v>
      </c>
      <c r="AN161" s="369">
        <v>45200</v>
      </c>
      <c r="AO161" s="369">
        <v>45261</v>
      </c>
      <c r="AP161" s="356" t="s">
        <v>913</v>
      </c>
      <c r="AQ161" s="370" t="s">
        <v>38</v>
      </c>
    </row>
    <row r="162" spans="2:43" ht="195" x14ac:dyDescent="0.2">
      <c r="B162" s="355" t="s">
        <v>889</v>
      </c>
      <c r="C162" s="356" t="s">
        <v>890</v>
      </c>
      <c r="D162" s="371">
        <v>8</v>
      </c>
      <c r="E162" s="356" t="s">
        <v>940</v>
      </c>
      <c r="F162" s="358" t="s">
        <v>941</v>
      </c>
      <c r="G162" s="356" t="s">
        <v>887</v>
      </c>
      <c r="H162" s="356" t="s">
        <v>865</v>
      </c>
      <c r="I162" s="356" t="s">
        <v>866</v>
      </c>
      <c r="J162" s="356" t="s">
        <v>891</v>
      </c>
      <c r="K162" s="356" t="s">
        <v>876</v>
      </c>
      <c r="L162" s="146">
        <v>12</v>
      </c>
      <c r="M162" s="375" t="str">
        <f>'[27]Mapa Riesgo'!N16</f>
        <v>Muy Alta</v>
      </c>
      <c r="N162" s="388">
        <v>1</v>
      </c>
      <c r="O162" s="146"/>
      <c r="P162" s="146"/>
      <c r="Q162" s="384" t="str">
        <f>'[27]Mapa Riesgo'!T16</f>
        <v>Moderado</v>
      </c>
      <c r="R162" s="388">
        <v>0.6</v>
      </c>
      <c r="S162" s="384" t="s">
        <v>75</v>
      </c>
      <c r="T162" s="357">
        <v>1</v>
      </c>
      <c r="U162" s="360"/>
      <c r="V162" s="361" t="str">
        <f t="shared" si="207"/>
        <v/>
      </c>
      <c r="W162" s="362"/>
      <c r="X162" s="362"/>
      <c r="Y162" s="363"/>
      <c r="Z162" s="362"/>
      <c r="AA162" s="362"/>
      <c r="AB162" s="362"/>
      <c r="AC162" s="356"/>
      <c r="AD162" s="365" t="str">
        <f>'[28]Mapa Riesgo'!AG16</f>
        <v/>
      </c>
      <c r="AE162" s="366" t="str">
        <f>'[28]Mapa Riesgo'!AH16</f>
        <v/>
      </c>
      <c r="AF162" s="363" t="str">
        <f>'[28]Mapa Riesgo'!AI16</f>
        <v/>
      </c>
      <c r="AG162" s="366" t="str">
        <f>'[28]Mapa Riesgo'!AJ16</f>
        <v/>
      </c>
      <c r="AH162" s="363" t="str">
        <f>'[28]Mapa Riesgo'!AK16</f>
        <v/>
      </c>
      <c r="AI162" s="367" t="str">
        <f>'[28]Mapa Riesgo'!AL16</f>
        <v/>
      </c>
      <c r="AJ162" s="367" t="str">
        <f>'[28]Mapa Riesgo'!AM16</f>
        <v/>
      </c>
      <c r="AK162" s="362" t="str">
        <f>'[28]Mapa Riesgo'!AN16</f>
        <v>Evitar</v>
      </c>
      <c r="AL162" s="372" t="s">
        <v>919</v>
      </c>
      <c r="AM162" s="356" t="s">
        <v>920</v>
      </c>
      <c r="AN162" s="369">
        <v>45200</v>
      </c>
      <c r="AO162" s="369">
        <v>45261</v>
      </c>
      <c r="AP162" s="356" t="s">
        <v>913</v>
      </c>
      <c r="AQ162" s="370" t="s">
        <v>38</v>
      </c>
    </row>
    <row r="163" spans="2:43" ht="180" x14ac:dyDescent="0.2">
      <c r="B163" s="356" t="s">
        <v>892</v>
      </c>
      <c r="C163" s="356" t="s">
        <v>893</v>
      </c>
      <c r="D163" s="371">
        <v>9</v>
      </c>
      <c r="E163" s="356" t="s">
        <v>942</v>
      </c>
      <c r="F163" s="358" t="s">
        <v>943</v>
      </c>
      <c r="G163" s="356" t="s">
        <v>887</v>
      </c>
      <c r="H163" s="356" t="s">
        <v>865</v>
      </c>
      <c r="I163" s="356" t="s">
        <v>866</v>
      </c>
      <c r="J163" s="356" t="s">
        <v>891</v>
      </c>
      <c r="K163" s="356" t="s">
        <v>894</v>
      </c>
      <c r="L163" s="146">
        <v>12</v>
      </c>
      <c r="M163" s="375" t="str">
        <f>'[27]Mapa Riesgo'!N17</f>
        <v>Muy Alta</v>
      </c>
      <c r="N163" s="388">
        <v>1</v>
      </c>
      <c r="O163" s="146"/>
      <c r="P163" s="146"/>
      <c r="Q163" s="384" t="str">
        <f>'[27]Mapa Riesgo'!T17</f>
        <v>Moderado</v>
      </c>
      <c r="R163" s="388">
        <v>0.6</v>
      </c>
      <c r="S163" s="384" t="s">
        <v>75</v>
      </c>
      <c r="T163" s="357">
        <v>1</v>
      </c>
      <c r="U163" s="374"/>
      <c r="V163" s="361" t="str">
        <f t="shared" si="207"/>
        <v/>
      </c>
      <c r="W163" s="362"/>
      <c r="X163" s="362"/>
      <c r="Y163" s="363"/>
      <c r="Z163" s="362"/>
      <c r="AA163" s="362"/>
      <c r="AB163" s="362"/>
      <c r="AC163" s="356"/>
      <c r="AD163" s="365" t="str">
        <f>'[28]Mapa Riesgo'!AG17</f>
        <v/>
      </c>
      <c r="AE163" s="366" t="str">
        <f>'[28]Mapa Riesgo'!AH17</f>
        <v/>
      </c>
      <c r="AF163" s="363" t="str">
        <f>'[28]Mapa Riesgo'!AI17</f>
        <v/>
      </c>
      <c r="AG163" s="366" t="str">
        <f>'[28]Mapa Riesgo'!AJ17</f>
        <v/>
      </c>
      <c r="AH163" s="363" t="str">
        <f>'[28]Mapa Riesgo'!AK17</f>
        <v/>
      </c>
      <c r="AI163" s="367" t="str">
        <f>'[28]Mapa Riesgo'!AL17</f>
        <v/>
      </c>
      <c r="AJ163" s="367" t="str">
        <f>'[28]Mapa Riesgo'!AM17</f>
        <v/>
      </c>
      <c r="AK163" s="362" t="str">
        <f>'[28]Mapa Riesgo'!AN17</f>
        <v>Evitar</v>
      </c>
      <c r="AL163" s="372" t="s">
        <v>912</v>
      </c>
      <c r="AM163" s="373" t="s">
        <v>901</v>
      </c>
      <c r="AN163" s="369">
        <v>45261</v>
      </c>
      <c r="AO163" s="369">
        <v>45261</v>
      </c>
      <c r="AP163" s="356" t="s">
        <v>913</v>
      </c>
      <c r="AQ163" s="370" t="s">
        <v>38</v>
      </c>
    </row>
    <row r="164" spans="2:43" ht="210" x14ac:dyDescent="0.2">
      <c r="B164" s="356" t="s">
        <v>464</v>
      </c>
      <c r="C164" s="356" t="s">
        <v>464</v>
      </c>
      <c r="D164" s="371">
        <v>10</v>
      </c>
      <c r="E164" s="356" t="s">
        <v>944</v>
      </c>
      <c r="F164" s="358" t="s">
        <v>945</v>
      </c>
      <c r="G164" s="356" t="s">
        <v>895</v>
      </c>
      <c r="H164" s="356" t="s">
        <v>865</v>
      </c>
      <c r="I164" s="356" t="s">
        <v>866</v>
      </c>
      <c r="J164" s="356" t="s">
        <v>875</v>
      </c>
      <c r="K164" s="356" t="s">
        <v>868</v>
      </c>
      <c r="L164" s="146">
        <v>12</v>
      </c>
      <c r="M164" s="375" t="str">
        <f>'[27]Mapa Riesgo'!N18</f>
        <v>Muy Alta</v>
      </c>
      <c r="N164" s="388">
        <v>1</v>
      </c>
      <c r="O164" s="146"/>
      <c r="P164" s="146"/>
      <c r="Q164" s="384" t="str">
        <f>'[27]Mapa Riesgo'!T18</f>
        <v>Menor</v>
      </c>
      <c r="R164" s="388">
        <v>0.4</v>
      </c>
      <c r="S164" s="384" t="s">
        <v>75</v>
      </c>
      <c r="T164" s="357">
        <v>1</v>
      </c>
      <c r="U164" s="360" t="s">
        <v>950</v>
      </c>
      <c r="V164" s="361" t="str">
        <f t="shared" si="207"/>
        <v>Probabilidad</v>
      </c>
      <c r="W164" s="362" t="s">
        <v>12</v>
      </c>
      <c r="X164" s="362" t="s">
        <v>7</v>
      </c>
      <c r="Y164" s="363" t="str">
        <f t="shared" si="208"/>
        <v>40%</v>
      </c>
      <c r="Z164" s="362" t="s">
        <v>18</v>
      </c>
      <c r="AA164" s="362" t="s">
        <v>21</v>
      </c>
      <c r="AB164" s="362" t="s">
        <v>114</v>
      </c>
      <c r="AC164" s="356" t="s">
        <v>921</v>
      </c>
      <c r="AD164" s="365">
        <f>'[28]Mapa Riesgo'!AG18</f>
        <v>0.6</v>
      </c>
      <c r="AE164" s="366" t="str">
        <f>'[28]Mapa Riesgo'!AH18</f>
        <v>Media</v>
      </c>
      <c r="AF164" s="363">
        <f>'[28]Mapa Riesgo'!AI18</f>
        <v>0.6</v>
      </c>
      <c r="AG164" s="366" t="str">
        <f>'[28]Mapa Riesgo'!AJ18</f>
        <v>Menor</v>
      </c>
      <c r="AH164" s="363">
        <f>'[28]Mapa Riesgo'!AK18</f>
        <v>0.4</v>
      </c>
      <c r="AI164" s="367" t="str">
        <f>'[28]Mapa Riesgo'!AL18</f>
        <v>Moderado</v>
      </c>
      <c r="AJ164" s="367" t="str">
        <f>'[28]Mapa Riesgo'!AM18</f>
        <v>Moderado</v>
      </c>
      <c r="AK164" s="362" t="str">
        <f>'[28]Mapa Riesgo'!AN18</f>
        <v>Evitar</v>
      </c>
      <c r="AL164" s="372" t="s">
        <v>912</v>
      </c>
      <c r="AM164" s="356" t="s">
        <v>922</v>
      </c>
      <c r="AN164" s="369">
        <v>45261</v>
      </c>
      <c r="AO164" s="369">
        <v>45261</v>
      </c>
      <c r="AP164" s="356" t="s">
        <v>913</v>
      </c>
      <c r="AQ164" s="370" t="s">
        <v>38</v>
      </c>
    </row>
    <row r="165" spans="2:43" ht="180" x14ac:dyDescent="0.2">
      <c r="B165" s="356" t="s">
        <v>896</v>
      </c>
      <c r="C165" s="356" t="s">
        <v>896</v>
      </c>
      <c r="D165" s="371">
        <v>11</v>
      </c>
      <c r="E165" s="356" t="s">
        <v>946</v>
      </c>
      <c r="F165" s="358" t="s">
        <v>947</v>
      </c>
      <c r="G165" s="356" t="s">
        <v>897</v>
      </c>
      <c r="H165" s="356" t="s">
        <v>865</v>
      </c>
      <c r="I165" s="356" t="s">
        <v>866</v>
      </c>
      <c r="J165" s="356" t="s">
        <v>867</v>
      </c>
      <c r="K165" s="356" t="s">
        <v>876</v>
      </c>
      <c r="L165" s="146">
        <v>12</v>
      </c>
      <c r="M165" s="375" t="str">
        <f>'[27]Mapa Riesgo'!N19</f>
        <v>Muy Alta</v>
      </c>
      <c r="N165" s="388">
        <v>1</v>
      </c>
      <c r="O165" s="146"/>
      <c r="P165" s="146"/>
      <c r="Q165" s="384" t="str">
        <f>'[27]Mapa Riesgo'!T19</f>
        <v>Moderado</v>
      </c>
      <c r="R165" s="388">
        <v>0.6</v>
      </c>
      <c r="S165" s="384" t="s">
        <v>75</v>
      </c>
      <c r="T165" s="357">
        <v>1</v>
      </c>
      <c r="U165" s="360"/>
      <c r="V165" s="361" t="str">
        <f t="shared" si="207"/>
        <v/>
      </c>
      <c r="W165" s="362"/>
      <c r="X165" s="362"/>
      <c r="Y165" s="363" t="str">
        <f t="shared" si="208"/>
        <v/>
      </c>
      <c r="Z165" s="362"/>
      <c r="AA165" s="362"/>
      <c r="AB165" s="362"/>
      <c r="AC165" s="356"/>
      <c r="AD165" s="365" t="str">
        <f>'[28]Mapa Riesgo'!AG19</f>
        <v/>
      </c>
      <c r="AE165" s="366" t="str">
        <f>'[28]Mapa Riesgo'!AH19</f>
        <v/>
      </c>
      <c r="AF165" s="363" t="str">
        <f>'[28]Mapa Riesgo'!AI19</f>
        <v/>
      </c>
      <c r="AG165" s="366" t="str">
        <f>'[28]Mapa Riesgo'!AJ19</f>
        <v/>
      </c>
      <c r="AH165" s="363" t="str">
        <f>'[28]Mapa Riesgo'!AK19</f>
        <v/>
      </c>
      <c r="AI165" s="367" t="str">
        <f>'[28]Mapa Riesgo'!AL19</f>
        <v/>
      </c>
      <c r="AJ165" s="367" t="str">
        <f>'[28]Mapa Riesgo'!AM19</f>
        <v/>
      </c>
      <c r="AK165" s="362" t="str">
        <f>'[28]Mapa Riesgo'!AN19</f>
        <v>Evitar</v>
      </c>
      <c r="AL165" s="372" t="s">
        <v>923</v>
      </c>
      <c r="AM165" s="356" t="s">
        <v>924</v>
      </c>
      <c r="AN165" s="369">
        <v>45200</v>
      </c>
      <c r="AO165" s="369">
        <v>45261</v>
      </c>
      <c r="AP165" s="356" t="s">
        <v>913</v>
      </c>
      <c r="AQ165" s="370" t="s">
        <v>38</v>
      </c>
    </row>
    <row r="166" spans="2:43" ht="105" x14ac:dyDescent="0.2">
      <c r="B166" s="356" t="s">
        <v>896</v>
      </c>
      <c r="C166" s="356" t="s">
        <v>896</v>
      </c>
      <c r="D166" s="371">
        <v>12</v>
      </c>
      <c r="E166" s="356" t="s">
        <v>948</v>
      </c>
      <c r="F166" s="358" t="s">
        <v>949</v>
      </c>
      <c r="G166" s="356" t="s">
        <v>884</v>
      </c>
      <c r="H166" s="356" t="s">
        <v>865</v>
      </c>
      <c r="I166" s="356" t="s">
        <v>866</v>
      </c>
      <c r="J166" s="356" t="s">
        <v>867</v>
      </c>
      <c r="K166" s="356" t="s">
        <v>876</v>
      </c>
      <c r="L166" s="146">
        <v>12</v>
      </c>
      <c r="M166" s="375" t="str">
        <f>'[27]Mapa Riesgo'!N20</f>
        <v>Muy Alta</v>
      </c>
      <c r="N166" s="388">
        <v>1</v>
      </c>
      <c r="O166" s="146"/>
      <c r="P166" s="146"/>
      <c r="Q166" s="384" t="str">
        <f>'[27]Mapa Riesgo'!T20</f>
        <v>Moderado</v>
      </c>
      <c r="R166" s="388">
        <v>0.6</v>
      </c>
      <c r="S166" s="384" t="s">
        <v>75</v>
      </c>
      <c r="T166" s="357">
        <v>1</v>
      </c>
      <c r="U166" s="360"/>
      <c r="V166" s="361" t="str">
        <f t="shared" si="207"/>
        <v/>
      </c>
      <c r="W166" s="362"/>
      <c r="X166" s="362"/>
      <c r="Y166" s="363" t="str">
        <f t="shared" si="208"/>
        <v/>
      </c>
      <c r="Z166" s="362"/>
      <c r="AA166" s="362"/>
      <c r="AB166" s="362"/>
      <c r="AC166" s="356"/>
      <c r="AD166" s="365" t="str">
        <f>'[28]Mapa Riesgo'!AG20</f>
        <v/>
      </c>
      <c r="AE166" s="366" t="str">
        <f>'[28]Mapa Riesgo'!AH20</f>
        <v/>
      </c>
      <c r="AF166" s="363" t="str">
        <f>'[28]Mapa Riesgo'!AI20</f>
        <v/>
      </c>
      <c r="AG166" s="366" t="str">
        <f>'[28]Mapa Riesgo'!AJ20</f>
        <v/>
      </c>
      <c r="AH166" s="363" t="str">
        <f>'[28]Mapa Riesgo'!AK20</f>
        <v/>
      </c>
      <c r="AI166" s="367" t="str">
        <f>'[28]Mapa Riesgo'!AL20</f>
        <v/>
      </c>
      <c r="AJ166" s="367" t="str">
        <f>'[28]Mapa Riesgo'!AM20</f>
        <v/>
      </c>
      <c r="AK166" s="362" t="str">
        <f>'[28]Mapa Riesgo'!AN20</f>
        <v>Evitar</v>
      </c>
      <c r="AL166" s="372" t="s">
        <v>925</v>
      </c>
      <c r="AM166" s="356" t="s">
        <v>924</v>
      </c>
      <c r="AN166" s="369">
        <v>45200</v>
      </c>
      <c r="AO166" s="369">
        <v>45261</v>
      </c>
      <c r="AP166" s="356" t="s">
        <v>908</v>
      </c>
      <c r="AQ166" s="370" t="s">
        <v>38</v>
      </c>
    </row>
  </sheetData>
  <autoFilter ref="B8:BW166" xr:uid="{00000000-0001-0000-0100-000000000000}"/>
  <dataConsolidate/>
  <mergeCells count="774">
    <mergeCell ref="B2:E4"/>
    <mergeCell ref="AJ142:AJ143"/>
    <mergeCell ref="AK142:AK143"/>
    <mergeCell ref="AL142:AL143"/>
    <mergeCell ref="AM142:AM143"/>
    <mergeCell ref="AN142:AN143"/>
    <mergeCell ref="AO142:AO143"/>
    <mergeCell ref="AP142:AP143"/>
    <mergeCell ref="AQ142:AQ143"/>
    <mergeCell ref="AJ131:AJ133"/>
    <mergeCell ref="AK131:AK133"/>
    <mergeCell ref="AL132:AL133"/>
    <mergeCell ref="AM132:AM133"/>
    <mergeCell ref="AN132:AN133"/>
    <mergeCell ref="AO132:AO133"/>
    <mergeCell ref="AP132:AP133"/>
    <mergeCell ref="AQ132:AQ133"/>
    <mergeCell ref="AJ134:AJ135"/>
    <mergeCell ref="AK134:AK135"/>
    <mergeCell ref="AL134:AL135"/>
    <mergeCell ref="AM134:AM135"/>
    <mergeCell ref="AN134:AN135"/>
    <mergeCell ref="AO134:AO135"/>
    <mergeCell ref="AP134:AP135"/>
    <mergeCell ref="AM147:AM148"/>
    <mergeCell ref="AN147:AN148"/>
    <mergeCell ref="AO147:AO148"/>
    <mergeCell ref="AP147:AP148"/>
    <mergeCell ref="AQ147:AQ148"/>
    <mergeCell ref="AJ137:AJ138"/>
    <mergeCell ref="AK137:AK138"/>
    <mergeCell ref="AL137:AL138"/>
    <mergeCell ref="AM137:AM138"/>
    <mergeCell ref="AN137:AN138"/>
    <mergeCell ref="AO137:AO138"/>
    <mergeCell ref="AP137:AP138"/>
    <mergeCell ref="AJ139:AJ140"/>
    <mergeCell ref="AK139:AK140"/>
    <mergeCell ref="AL139:AL140"/>
    <mergeCell ref="AM139:AM140"/>
    <mergeCell ref="AN139:AN140"/>
    <mergeCell ref="AO139:AO140"/>
    <mergeCell ref="AP139:AP140"/>
    <mergeCell ref="AM126:AM127"/>
    <mergeCell ref="AN126:AN127"/>
    <mergeCell ref="AO126:AO127"/>
    <mergeCell ref="AP126:AP127"/>
    <mergeCell ref="AQ126:AQ127"/>
    <mergeCell ref="AJ129:AJ130"/>
    <mergeCell ref="AK129:AK130"/>
    <mergeCell ref="AL129:AL130"/>
    <mergeCell ref="AM129:AM130"/>
    <mergeCell ref="AN129:AN130"/>
    <mergeCell ref="AO129:AO130"/>
    <mergeCell ref="AP129:AP130"/>
    <mergeCell ref="AQ129:AQ130"/>
    <mergeCell ref="AM116:AM118"/>
    <mergeCell ref="AN116:AN118"/>
    <mergeCell ref="AO116:AO118"/>
    <mergeCell ref="AP116:AP118"/>
    <mergeCell ref="AQ116:AQ118"/>
    <mergeCell ref="AJ119:AJ120"/>
    <mergeCell ref="AK119:AK120"/>
    <mergeCell ref="AL119:AL120"/>
    <mergeCell ref="AM119:AM120"/>
    <mergeCell ref="AN119:AN120"/>
    <mergeCell ref="AO119:AO120"/>
    <mergeCell ref="AP119:AP120"/>
    <mergeCell ref="AQ119:AQ120"/>
    <mergeCell ref="Q142:Q143"/>
    <mergeCell ref="R142:R143"/>
    <mergeCell ref="S142:S143"/>
    <mergeCell ref="Q147:Q148"/>
    <mergeCell ref="R147:R148"/>
    <mergeCell ref="S147:S148"/>
    <mergeCell ref="AJ116:AJ118"/>
    <mergeCell ref="AK116:AK118"/>
    <mergeCell ref="AL116:AL118"/>
    <mergeCell ref="AJ126:AJ127"/>
    <mergeCell ref="AK126:AK127"/>
    <mergeCell ref="AL126:AL127"/>
    <mergeCell ref="AJ147:AJ148"/>
    <mergeCell ref="AK147:AK148"/>
    <mergeCell ref="AL147:AL148"/>
    <mergeCell ref="Q134:Q135"/>
    <mergeCell ref="R134:R135"/>
    <mergeCell ref="S134:S135"/>
    <mergeCell ref="Q137:Q138"/>
    <mergeCell ref="R137:R138"/>
    <mergeCell ref="S137:S138"/>
    <mergeCell ref="Q139:Q140"/>
    <mergeCell ref="R139:R140"/>
    <mergeCell ref="S139:S140"/>
    <mergeCell ref="Q126:Q127"/>
    <mergeCell ref="R126:R127"/>
    <mergeCell ref="S126:S127"/>
    <mergeCell ref="Q129:Q130"/>
    <mergeCell ref="R129:R130"/>
    <mergeCell ref="S129:S130"/>
    <mergeCell ref="Q131:Q133"/>
    <mergeCell ref="R131:R133"/>
    <mergeCell ref="S131:S133"/>
    <mergeCell ref="Q113:Q114"/>
    <mergeCell ref="R113:R114"/>
    <mergeCell ref="S113:S114"/>
    <mergeCell ref="Q116:Q118"/>
    <mergeCell ref="R116:R118"/>
    <mergeCell ref="S116:S118"/>
    <mergeCell ref="Q119:Q120"/>
    <mergeCell ref="R119:R120"/>
    <mergeCell ref="S119:S120"/>
    <mergeCell ref="L142:L143"/>
    <mergeCell ref="M142:M143"/>
    <mergeCell ref="N142:N143"/>
    <mergeCell ref="L147:L148"/>
    <mergeCell ref="M147:M148"/>
    <mergeCell ref="N147:N148"/>
    <mergeCell ref="O116:O118"/>
    <mergeCell ref="O119:O120"/>
    <mergeCell ref="O126:O127"/>
    <mergeCell ref="O129:O130"/>
    <mergeCell ref="O131:O133"/>
    <mergeCell ref="O134:O135"/>
    <mergeCell ref="O137:O138"/>
    <mergeCell ref="O139:O140"/>
    <mergeCell ref="O142:O143"/>
    <mergeCell ref="O147:O148"/>
    <mergeCell ref="L116:L118"/>
    <mergeCell ref="M116:M118"/>
    <mergeCell ref="N116:N118"/>
    <mergeCell ref="L119:L120"/>
    <mergeCell ref="M119:M120"/>
    <mergeCell ref="N119:N120"/>
    <mergeCell ref="N137:N138"/>
    <mergeCell ref="L139:L140"/>
    <mergeCell ref="M139:M140"/>
    <mergeCell ref="N139:N140"/>
    <mergeCell ref="L126:L127"/>
    <mergeCell ref="M126:M127"/>
    <mergeCell ref="N126:N127"/>
    <mergeCell ref="L129:L130"/>
    <mergeCell ref="M129:M130"/>
    <mergeCell ref="N129:N130"/>
    <mergeCell ref="L131:L133"/>
    <mergeCell ref="M131:M133"/>
    <mergeCell ref="N131:N133"/>
    <mergeCell ref="L134:L135"/>
    <mergeCell ref="M134:M135"/>
    <mergeCell ref="N134:N135"/>
    <mergeCell ref="L137:L138"/>
    <mergeCell ref="M137:M138"/>
    <mergeCell ref="K142:K143"/>
    <mergeCell ref="D147:D148"/>
    <mergeCell ref="E147:E148"/>
    <mergeCell ref="F147:F148"/>
    <mergeCell ref="G147:G148"/>
    <mergeCell ref="H147:H148"/>
    <mergeCell ref="I147:I148"/>
    <mergeCell ref="J147:J148"/>
    <mergeCell ref="D142:D143"/>
    <mergeCell ref="E142:E143"/>
    <mergeCell ref="F142:F143"/>
    <mergeCell ref="G142:G143"/>
    <mergeCell ref="H142:H143"/>
    <mergeCell ref="I142:I143"/>
    <mergeCell ref="J142:J143"/>
    <mergeCell ref="K137:K138"/>
    <mergeCell ref="D139:D140"/>
    <mergeCell ref="E139:E140"/>
    <mergeCell ref="F139:F140"/>
    <mergeCell ref="G139:G140"/>
    <mergeCell ref="H139:H140"/>
    <mergeCell ref="I139:I140"/>
    <mergeCell ref="J139:J140"/>
    <mergeCell ref="K139:K140"/>
    <mergeCell ref="D137:D138"/>
    <mergeCell ref="E137:E138"/>
    <mergeCell ref="F137:F138"/>
    <mergeCell ref="G137:G138"/>
    <mergeCell ref="H137:H138"/>
    <mergeCell ref="I137:I138"/>
    <mergeCell ref="J137:J138"/>
    <mergeCell ref="K131:K133"/>
    <mergeCell ref="D134:D135"/>
    <mergeCell ref="E134:E135"/>
    <mergeCell ref="F134:F135"/>
    <mergeCell ref="G134:G135"/>
    <mergeCell ref="H134:H135"/>
    <mergeCell ref="I134:I135"/>
    <mergeCell ref="J134:J135"/>
    <mergeCell ref="K134:K135"/>
    <mergeCell ref="D131:D133"/>
    <mergeCell ref="E131:E133"/>
    <mergeCell ref="F131:F133"/>
    <mergeCell ref="G131:G133"/>
    <mergeCell ref="H131:H133"/>
    <mergeCell ref="I131:I133"/>
    <mergeCell ref="J131:J133"/>
    <mergeCell ref="J126:J127"/>
    <mergeCell ref="K126:K127"/>
    <mergeCell ref="D129:D130"/>
    <mergeCell ref="E129:E130"/>
    <mergeCell ref="F129:F130"/>
    <mergeCell ref="G129:G130"/>
    <mergeCell ref="H129:H130"/>
    <mergeCell ref="I129:I130"/>
    <mergeCell ref="J129:J130"/>
    <mergeCell ref="K129:K130"/>
    <mergeCell ref="D126:D127"/>
    <mergeCell ref="E126:E127"/>
    <mergeCell ref="F126:F127"/>
    <mergeCell ref="G126:G127"/>
    <mergeCell ref="H126:H127"/>
    <mergeCell ref="I126:I127"/>
    <mergeCell ref="K116:K118"/>
    <mergeCell ref="D119:D120"/>
    <mergeCell ref="E119:E120"/>
    <mergeCell ref="F119:F120"/>
    <mergeCell ref="G119:G120"/>
    <mergeCell ref="H119:H120"/>
    <mergeCell ref="I119:I120"/>
    <mergeCell ref="J119:J120"/>
    <mergeCell ref="K119:K120"/>
    <mergeCell ref="D116:D118"/>
    <mergeCell ref="E116:E118"/>
    <mergeCell ref="F116:F118"/>
    <mergeCell ref="G116:G118"/>
    <mergeCell ref="H116:H118"/>
    <mergeCell ref="I116:I118"/>
    <mergeCell ref="J116:J118"/>
    <mergeCell ref="D113:D114"/>
    <mergeCell ref="E113:E114"/>
    <mergeCell ref="F113:F114"/>
    <mergeCell ref="G113:G114"/>
    <mergeCell ref="H113:H114"/>
    <mergeCell ref="I113:I114"/>
    <mergeCell ref="J113:J114"/>
    <mergeCell ref="K113:K114"/>
    <mergeCell ref="O113:O114"/>
    <mergeCell ref="L113:L114"/>
    <mergeCell ref="M113:M114"/>
    <mergeCell ref="N113:N114"/>
    <mergeCell ref="AJ113:AJ114"/>
    <mergeCell ref="AK113:AK114"/>
    <mergeCell ref="AK110:AK111"/>
    <mergeCell ref="AP104:AP105"/>
    <mergeCell ref="AL107:AL108"/>
    <mergeCell ref="AM107:AM108"/>
    <mergeCell ref="AN107:AN108"/>
    <mergeCell ref="AQ82:AQ83"/>
    <mergeCell ref="D82:D83"/>
    <mergeCell ref="N82:N83"/>
    <mergeCell ref="O82:O83"/>
    <mergeCell ref="P82:P83"/>
    <mergeCell ref="Q82:Q83"/>
    <mergeCell ref="R82:R83"/>
    <mergeCell ref="S82:S83"/>
    <mergeCell ref="AJ82:AJ83"/>
    <mergeCell ref="AK82:AK83"/>
    <mergeCell ref="AL82:AL83"/>
    <mergeCell ref="E82:E83"/>
    <mergeCell ref="F82:F83"/>
    <mergeCell ref="G82:G83"/>
    <mergeCell ref="H82:H83"/>
    <mergeCell ref="I82:I83"/>
    <mergeCell ref="J82:J83"/>
    <mergeCell ref="AQ110:AQ111"/>
    <mergeCell ref="AP107:AP108"/>
    <mergeCell ref="AQ107:AQ108"/>
    <mergeCell ref="E110:E111"/>
    <mergeCell ref="F110:F111"/>
    <mergeCell ref="J110:J111"/>
    <mergeCell ref="L110:L111"/>
    <mergeCell ref="M110:M111"/>
    <mergeCell ref="N110:N111"/>
    <mergeCell ref="O110:O111"/>
    <mergeCell ref="P110:P111"/>
    <mergeCell ref="Q110:Q111"/>
    <mergeCell ref="R110:R111"/>
    <mergeCell ref="S110:S111"/>
    <mergeCell ref="Q107:Q108"/>
    <mergeCell ref="R107:R108"/>
    <mergeCell ref="G110:G111"/>
    <mergeCell ref="AL110:AL111"/>
    <mergeCell ref="AM110:AM111"/>
    <mergeCell ref="AN110:AN111"/>
    <mergeCell ref="AO110:AO111"/>
    <mergeCell ref="AP110:AP111"/>
    <mergeCell ref="AK107:AK108"/>
    <mergeCell ref="AN82:AN83"/>
    <mergeCell ref="AO82:AO83"/>
    <mergeCell ref="AP82:AP83"/>
    <mergeCell ref="Q104:Q105"/>
    <mergeCell ref="R104:R105"/>
    <mergeCell ref="S104:S105"/>
    <mergeCell ref="AJ104:AJ105"/>
    <mergeCell ref="AK104:AK105"/>
    <mergeCell ref="AO107:AO108"/>
    <mergeCell ref="AJ92:AJ93"/>
    <mergeCell ref="AK92:AK93"/>
    <mergeCell ref="AJ86:AJ87"/>
    <mergeCell ref="AK97:AK98"/>
    <mergeCell ref="AM82:AM83"/>
    <mergeCell ref="AK86:AK87"/>
    <mergeCell ref="D110:D111"/>
    <mergeCell ref="AJ110:AJ111"/>
    <mergeCell ref="H110:H111"/>
    <mergeCell ref="I110:I111"/>
    <mergeCell ref="F107:F108"/>
    <mergeCell ref="J107:J108"/>
    <mergeCell ref="L107:L108"/>
    <mergeCell ref="M107:M108"/>
    <mergeCell ref="N107:N108"/>
    <mergeCell ref="O107:O108"/>
    <mergeCell ref="G107:G108"/>
    <mergeCell ref="I107:I108"/>
    <mergeCell ref="P107:P108"/>
    <mergeCell ref="K110:K111"/>
    <mergeCell ref="S107:S108"/>
    <mergeCell ref="AJ107:AJ108"/>
    <mergeCell ref="E107:E108"/>
    <mergeCell ref="D104:D105"/>
    <mergeCell ref="D107:D108"/>
    <mergeCell ref="AQ104:AQ105"/>
    <mergeCell ref="AO104:AO105"/>
    <mergeCell ref="J104:J105"/>
    <mergeCell ref="L104:L105"/>
    <mergeCell ref="M104:M105"/>
    <mergeCell ref="N104:N105"/>
    <mergeCell ref="O104:O105"/>
    <mergeCell ref="P104:P105"/>
    <mergeCell ref="G104:G105"/>
    <mergeCell ref="H104:H105"/>
    <mergeCell ref="E104:E105"/>
    <mergeCell ref="F104:F105"/>
    <mergeCell ref="AL104:AL105"/>
    <mergeCell ref="AM104:AM105"/>
    <mergeCell ref="AN104:AN105"/>
    <mergeCell ref="I104:I105"/>
    <mergeCell ref="H107:H108"/>
    <mergeCell ref="K104:K105"/>
    <mergeCell ref="K107:K108"/>
    <mergeCell ref="B101:B102"/>
    <mergeCell ref="C101:C102"/>
    <mergeCell ref="L97:L98"/>
    <mergeCell ref="M97:M98"/>
    <mergeCell ref="N97:N98"/>
    <mergeCell ref="O97:O98"/>
    <mergeCell ref="P97:P98"/>
    <mergeCell ref="Q97:Q98"/>
    <mergeCell ref="R97:R98"/>
    <mergeCell ref="H97:H98"/>
    <mergeCell ref="G97:G98"/>
    <mergeCell ref="E97:E98"/>
    <mergeCell ref="F97:F98"/>
    <mergeCell ref="J97:J98"/>
    <mergeCell ref="I97:I98"/>
    <mergeCell ref="N86:N87"/>
    <mergeCell ref="D77:D78"/>
    <mergeCell ref="E77:E78"/>
    <mergeCell ref="D92:D93"/>
    <mergeCell ref="AJ97:AJ98"/>
    <mergeCell ref="S97:S98"/>
    <mergeCell ref="Q92:Q93"/>
    <mergeCell ref="R92:R93"/>
    <mergeCell ref="E92:E93"/>
    <mergeCell ref="K97:K98"/>
    <mergeCell ref="F92:F93"/>
    <mergeCell ref="H92:H93"/>
    <mergeCell ref="G92:G93"/>
    <mergeCell ref="S92:S93"/>
    <mergeCell ref="L92:L93"/>
    <mergeCell ref="M92:M93"/>
    <mergeCell ref="J92:J93"/>
    <mergeCell ref="D97:D98"/>
    <mergeCell ref="K92:K93"/>
    <mergeCell ref="N92:N93"/>
    <mergeCell ref="O92:O93"/>
    <mergeCell ref="P92:P93"/>
    <mergeCell ref="I92:I93"/>
    <mergeCell ref="F75:F76"/>
    <mergeCell ref="F77:F78"/>
    <mergeCell ref="D86:D87"/>
    <mergeCell ref="AK75:AK76"/>
    <mergeCell ref="F86:F87"/>
    <mergeCell ref="G86:G87"/>
    <mergeCell ref="K82:K83"/>
    <mergeCell ref="L82:L83"/>
    <mergeCell ref="M82:M83"/>
    <mergeCell ref="G75:G76"/>
    <mergeCell ref="H86:H87"/>
    <mergeCell ref="AJ75:AJ76"/>
    <mergeCell ref="AJ77:AJ78"/>
    <mergeCell ref="G77:G78"/>
    <mergeCell ref="I77:I78"/>
    <mergeCell ref="I75:I76"/>
    <mergeCell ref="K86:K87"/>
    <mergeCell ref="O86:O87"/>
    <mergeCell ref="P86:P87"/>
    <mergeCell ref="Q86:Q87"/>
    <mergeCell ref="R86:R87"/>
    <mergeCell ref="S86:S87"/>
    <mergeCell ref="L86:L87"/>
    <mergeCell ref="M86:M87"/>
    <mergeCell ref="C75:C76"/>
    <mergeCell ref="C77:C78"/>
    <mergeCell ref="J86:J87"/>
    <mergeCell ref="E86:E87"/>
    <mergeCell ref="Q77:Q78"/>
    <mergeCell ref="R77:R78"/>
    <mergeCell ref="S77:S78"/>
    <mergeCell ref="H75:H76"/>
    <mergeCell ref="I86:I87"/>
    <mergeCell ref="H77:H78"/>
    <mergeCell ref="J75:J76"/>
    <mergeCell ref="J77:J78"/>
    <mergeCell ref="L75:L76"/>
    <mergeCell ref="M75:M76"/>
    <mergeCell ref="N75:N76"/>
    <mergeCell ref="O75:O76"/>
    <mergeCell ref="P75:P76"/>
    <mergeCell ref="L77:L78"/>
    <mergeCell ref="M77:M78"/>
    <mergeCell ref="N77:N78"/>
    <mergeCell ref="O77:O78"/>
    <mergeCell ref="P77:P78"/>
    <mergeCell ref="E75:E76"/>
    <mergeCell ref="D75:D76"/>
    <mergeCell ref="AQ75:AQ76"/>
    <mergeCell ref="AK77:AK78"/>
    <mergeCell ref="AL77:AL78"/>
    <mergeCell ref="AM77:AM78"/>
    <mergeCell ref="AN77:AN78"/>
    <mergeCell ref="AO77:AO78"/>
    <mergeCell ref="AP77:AP78"/>
    <mergeCell ref="AQ77:AQ78"/>
    <mergeCell ref="K77:K78"/>
    <mergeCell ref="AN75:AN76"/>
    <mergeCell ref="AO75:AO76"/>
    <mergeCell ref="AP75:AP76"/>
    <mergeCell ref="Q75:Q76"/>
    <mergeCell ref="R75:R76"/>
    <mergeCell ref="S75:S76"/>
    <mergeCell ref="K75:K76"/>
    <mergeCell ref="AL75:AL76"/>
    <mergeCell ref="AM75:AM76"/>
    <mergeCell ref="AP62:AP63"/>
    <mergeCell ref="AQ62:AQ63"/>
    <mergeCell ref="E65:E66"/>
    <mergeCell ref="F65:F66"/>
    <mergeCell ref="J65:J66"/>
    <mergeCell ref="G65:G66"/>
    <mergeCell ref="H65:H66"/>
    <mergeCell ref="I65:I66"/>
    <mergeCell ref="N65:N66"/>
    <mergeCell ref="O65:O66"/>
    <mergeCell ref="P65:P66"/>
    <mergeCell ref="Q65:Q66"/>
    <mergeCell ref="R65:R66"/>
    <mergeCell ref="S65:S66"/>
    <mergeCell ref="AJ65:AJ66"/>
    <mergeCell ref="AJ62:AJ63"/>
    <mergeCell ref="AK62:AK63"/>
    <mergeCell ref="AL62:AL63"/>
    <mergeCell ref="AM62:AM63"/>
    <mergeCell ref="AN62:AN63"/>
    <mergeCell ref="S62:S63"/>
    <mergeCell ref="R62:R63"/>
    <mergeCell ref="K62:K63"/>
    <mergeCell ref="AO62:AO63"/>
    <mergeCell ref="AK60:AK61"/>
    <mergeCell ref="E62:E63"/>
    <mergeCell ref="K65:K66"/>
    <mergeCell ref="L65:L66"/>
    <mergeCell ref="M65:M66"/>
    <mergeCell ref="S60:S61"/>
    <mergeCell ref="AK65:AK66"/>
    <mergeCell ref="P56:P57"/>
    <mergeCell ref="K56:K57"/>
    <mergeCell ref="K58:K59"/>
    <mergeCell ref="J56:J57"/>
    <mergeCell ref="J58:J59"/>
    <mergeCell ref="G62:G63"/>
    <mergeCell ref="AJ60:AJ61"/>
    <mergeCell ref="G60:G61"/>
    <mergeCell ref="H60:H61"/>
    <mergeCell ref="H58:H59"/>
    <mergeCell ref="I58:I59"/>
    <mergeCell ref="L58:L59"/>
    <mergeCell ref="L56:L57"/>
    <mergeCell ref="D65:D66"/>
    <mergeCell ref="F62:F63"/>
    <mergeCell ref="D62:D63"/>
    <mergeCell ref="Q60:Q61"/>
    <mergeCell ref="P62:P63"/>
    <mergeCell ref="Q62:Q63"/>
    <mergeCell ref="O60:O61"/>
    <mergeCell ref="P60:P61"/>
    <mergeCell ref="R60:R61"/>
    <mergeCell ref="I60:I61"/>
    <mergeCell ref="M60:M61"/>
    <mergeCell ref="N60:N61"/>
    <mergeCell ref="M62:M63"/>
    <mergeCell ref="K60:K61"/>
    <mergeCell ref="J60:J61"/>
    <mergeCell ref="N62:N63"/>
    <mergeCell ref="L62:L63"/>
    <mergeCell ref="D60:D61"/>
    <mergeCell ref="E60:E61"/>
    <mergeCell ref="F60:F61"/>
    <mergeCell ref="L60:L61"/>
    <mergeCell ref="H62:H63"/>
    <mergeCell ref="I62:I63"/>
    <mergeCell ref="J62:J63"/>
    <mergeCell ref="D56:D57"/>
    <mergeCell ref="D58:D59"/>
    <mergeCell ref="E56:E57"/>
    <mergeCell ref="E58:E59"/>
    <mergeCell ref="F56:F57"/>
    <mergeCell ref="F58:F59"/>
    <mergeCell ref="AQ56:AQ57"/>
    <mergeCell ref="AK58:AK59"/>
    <mergeCell ref="AL58:AL59"/>
    <mergeCell ref="AM58:AM59"/>
    <mergeCell ref="AN58:AN59"/>
    <mergeCell ref="AO58:AO59"/>
    <mergeCell ref="AP58:AP59"/>
    <mergeCell ref="AQ58:AQ59"/>
    <mergeCell ref="AK56:AK57"/>
    <mergeCell ref="AL56:AL57"/>
    <mergeCell ref="AM56:AM57"/>
    <mergeCell ref="AN56:AN57"/>
    <mergeCell ref="AO56:AO57"/>
    <mergeCell ref="AP56:AP57"/>
    <mergeCell ref="G56:G57"/>
    <mergeCell ref="H56:H57"/>
    <mergeCell ref="I56:I57"/>
    <mergeCell ref="G58:G59"/>
    <mergeCell ref="F29:F30"/>
    <mergeCell ref="D29:D30"/>
    <mergeCell ref="E29:E30"/>
    <mergeCell ref="N51:N52"/>
    <mergeCell ref="P51:P52"/>
    <mergeCell ref="Q51:Q52"/>
    <mergeCell ref="R51:R52"/>
    <mergeCell ref="AJ51:AJ52"/>
    <mergeCell ref="D44:D45"/>
    <mergeCell ref="D51:D52"/>
    <mergeCell ref="M51:M52"/>
    <mergeCell ref="M44:M45"/>
    <mergeCell ref="S51:S52"/>
    <mergeCell ref="I51:I52"/>
    <mergeCell ref="K51:K52"/>
    <mergeCell ref="J51:J52"/>
    <mergeCell ref="K44:K45"/>
    <mergeCell ref="L51:L52"/>
    <mergeCell ref="M29:M30"/>
    <mergeCell ref="N29:N30"/>
    <mergeCell ref="J29:J30"/>
    <mergeCell ref="L44:L45"/>
    <mergeCell ref="N44:N45"/>
    <mergeCell ref="Q44:Q45"/>
    <mergeCell ref="C44:C45"/>
    <mergeCell ref="F51:F52"/>
    <mergeCell ref="F44:F45"/>
    <mergeCell ref="E44:E45"/>
    <mergeCell ref="E51:E52"/>
    <mergeCell ref="J44:J45"/>
    <mergeCell ref="G51:G52"/>
    <mergeCell ref="H51:H52"/>
    <mergeCell ref="G44:G45"/>
    <mergeCell ref="H44:H45"/>
    <mergeCell ref="I44:I45"/>
    <mergeCell ref="R44:R45"/>
    <mergeCell ref="AJ16:AJ17"/>
    <mergeCell ref="AK16:AK17"/>
    <mergeCell ref="AJ18:AJ19"/>
    <mergeCell ref="AJ22:AJ23"/>
    <mergeCell ref="G22:G23"/>
    <mergeCell ref="H22:H23"/>
    <mergeCell ref="I22:I23"/>
    <mergeCell ref="G24:G25"/>
    <mergeCell ref="G29:G30"/>
    <mergeCell ref="H29:H30"/>
    <mergeCell ref="I29:I30"/>
    <mergeCell ref="AK18:AK19"/>
    <mergeCell ref="AK22:AK23"/>
    <mergeCell ref="AJ24:AJ25"/>
    <mergeCell ref="AK24:AK25"/>
    <mergeCell ref="K24:K25"/>
    <mergeCell ref="Q18:Q19"/>
    <mergeCell ref="R18:R19"/>
    <mergeCell ref="S18:S19"/>
    <mergeCell ref="S22:S23"/>
    <mergeCell ref="O29:O30"/>
    <mergeCell ref="G16:G17"/>
    <mergeCell ref="H16:H17"/>
    <mergeCell ref="I16:I17"/>
    <mergeCell ref="S16:S17"/>
    <mergeCell ref="N16:N17"/>
    <mergeCell ref="N22:N23"/>
    <mergeCell ref="O22:O23"/>
    <mergeCell ref="P22:P23"/>
    <mergeCell ref="Q22:Q23"/>
    <mergeCell ref="M16:M17"/>
    <mergeCell ref="M18:M19"/>
    <mergeCell ref="J16:J17"/>
    <mergeCell ref="R22:R23"/>
    <mergeCell ref="K18:K19"/>
    <mergeCell ref="K22:K23"/>
    <mergeCell ref="G18:G19"/>
    <mergeCell ref="H18:H19"/>
    <mergeCell ref="I18:I19"/>
    <mergeCell ref="N18:N19"/>
    <mergeCell ref="O18:O19"/>
    <mergeCell ref="P18:P19"/>
    <mergeCell ref="J18:J19"/>
    <mergeCell ref="J22:J23"/>
    <mergeCell ref="J24:J25"/>
    <mergeCell ref="H24:H25"/>
    <mergeCell ref="I24:I25"/>
    <mergeCell ref="P29:P30"/>
    <mergeCell ref="O16:O17"/>
    <mergeCell ref="P16:P17"/>
    <mergeCell ref="Q16:Q17"/>
    <mergeCell ref="R16:R17"/>
    <mergeCell ref="K16:K17"/>
    <mergeCell ref="L24:L25"/>
    <mergeCell ref="L16:L17"/>
    <mergeCell ref="L18:L19"/>
    <mergeCell ref="L22:L23"/>
    <mergeCell ref="N24:N25"/>
    <mergeCell ref="O24:O25"/>
    <mergeCell ref="P24:P25"/>
    <mergeCell ref="Q24:Q25"/>
    <mergeCell ref="R24:R25"/>
    <mergeCell ref="M22:M23"/>
    <mergeCell ref="M24:M25"/>
    <mergeCell ref="K29:K30"/>
    <mergeCell ref="L29:L30"/>
    <mergeCell ref="F16:F17"/>
    <mergeCell ref="F18:F19"/>
    <mergeCell ref="F22:F23"/>
    <mergeCell ref="E16:E17"/>
    <mergeCell ref="E18:E19"/>
    <mergeCell ref="E22:E23"/>
    <mergeCell ref="E24:E25"/>
    <mergeCell ref="D24:D25"/>
    <mergeCell ref="F24:F25"/>
    <mergeCell ref="D16:D17"/>
    <mergeCell ref="D18:D19"/>
    <mergeCell ref="D22:D23"/>
    <mergeCell ref="L11:L13"/>
    <mergeCell ref="K11:K13"/>
    <mergeCell ref="AJ9:AJ10"/>
    <mergeCell ref="AJ11:AJ13"/>
    <mergeCell ref="N9:N10"/>
    <mergeCell ref="M9:M10"/>
    <mergeCell ref="K9:K10"/>
    <mergeCell ref="N11:N13"/>
    <mergeCell ref="P11:P13"/>
    <mergeCell ref="S11:S13"/>
    <mergeCell ref="R11:R13"/>
    <mergeCell ref="Q11:Q13"/>
    <mergeCell ref="O11:O13"/>
    <mergeCell ref="L9:L10"/>
    <mergeCell ref="S9:S10"/>
    <mergeCell ref="O9:O10"/>
    <mergeCell ref="P9:P10"/>
    <mergeCell ref="Q9:Q10"/>
    <mergeCell ref="R9:R10"/>
    <mergeCell ref="D11:D13"/>
    <mergeCell ref="E11:E13"/>
    <mergeCell ref="D9:D10"/>
    <mergeCell ref="G9:G10"/>
    <mergeCell ref="H9:H10"/>
    <mergeCell ref="F11:F13"/>
    <mergeCell ref="F9:F10"/>
    <mergeCell ref="J9:J10"/>
    <mergeCell ref="I9:I10"/>
    <mergeCell ref="E9:E10"/>
    <mergeCell ref="G11:G13"/>
    <mergeCell ref="H11:H13"/>
    <mergeCell ref="I11:I13"/>
    <mergeCell ref="J11:J13"/>
    <mergeCell ref="L6:S6"/>
    <mergeCell ref="V7:V8"/>
    <mergeCell ref="AM7:AM8"/>
    <mergeCell ref="AK7:AK8"/>
    <mergeCell ref="T7:T8"/>
    <mergeCell ref="AG7:AG8"/>
    <mergeCell ref="AE7:AE8"/>
    <mergeCell ref="AF7:AF8"/>
    <mergeCell ref="B7:B8"/>
    <mergeCell ref="F7:F8"/>
    <mergeCell ref="J7:J8"/>
    <mergeCell ref="E7:E8"/>
    <mergeCell ref="C7:C8"/>
    <mergeCell ref="D7:D8"/>
    <mergeCell ref="I7:I8"/>
    <mergeCell ref="H7:H8"/>
    <mergeCell ref="G7:G8"/>
    <mergeCell ref="Q7:Q8"/>
    <mergeCell ref="S7:S8"/>
    <mergeCell ref="O7:O8"/>
    <mergeCell ref="P7:P8"/>
    <mergeCell ref="F2:AN3"/>
    <mergeCell ref="F4:AN4"/>
    <mergeCell ref="L7:L8"/>
    <mergeCell ref="M7:M8"/>
    <mergeCell ref="N7:N8"/>
    <mergeCell ref="W7:AC7"/>
    <mergeCell ref="AL6:AQ6"/>
    <mergeCell ref="AD6:AK6"/>
    <mergeCell ref="AO2:AQ3"/>
    <mergeCell ref="AO4:AQ4"/>
    <mergeCell ref="AL7:AL8"/>
    <mergeCell ref="AO7:AO8"/>
    <mergeCell ref="AN7:AN8"/>
    <mergeCell ref="T6:AC6"/>
    <mergeCell ref="AI7:AI8"/>
    <mergeCell ref="AH7:AH8"/>
    <mergeCell ref="AD7:AD8"/>
    <mergeCell ref="U7:U8"/>
    <mergeCell ref="AQ7:AQ8"/>
    <mergeCell ref="AP7:AP8"/>
    <mergeCell ref="AJ7:AJ8"/>
    <mergeCell ref="D6:K6"/>
    <mergeCell ref="K7:K8"/>
    <mergeCell ref="R7:R8"/>
    <mergeCell ref="AQ24:AQ25"/>
    <mergeCell ref="AL44:AL45"/>
    <mergeCell ref="AM44:AM45"/>
    <mergeCell ref="AN44:AN45"/>
    <mergeCell ref="AO44:AO45"/>
    <mergeCell ref="AP44:AP45"/>
    <mergeCell ref="AQ44:AQ45"/>
    <mergeCell ref="S24:S25"/>
    <mergeCell ref="AK44:AK45"/>
    <mergeCell ref="AO29:AO30"/>
    <mergeCell ref="AP29:AP30"/>
    <mergeCell ref="AK29:AK30"/>
    <mergeCell ref="AL24:AL25"/>
    <mergeCell ref="AM24:AM25"/>
    <mergeCell ref="AN24:AN25"/>
    <mergeCell ref="AO24:AO25"/>
    <mergeCell ref="AL29:AL30"/>
    <mergeCell ref="AM29:AM30"/>
    <mergeCell ref="AN29:AN30"/>
    <mergeCell ref="AP24:AP25"/>
    <mergeCell ref="AK9:AK10"/>
    <mergeCell ref="AK11:AK13"/>
    <mergeCell ref="M11:M13"/>
    <mergeCell ref="AK51:AK52"/>
    <mergeCell ref="AJ56:AJ57"/>
    <mergeCell ref="AJ58:AJ59"/>
    <mergeCell ref="AJ29:AJ30"/>
    <mergeCell ref="Q29:Q30"/>
    <mergeCell ref="R29:R30"/>
    <mergeCell ref="S29:S30"/>
    <mergeCell ref="S44:S45"/>
    <mergeCell ref="Q56:Q57"/>
    <mergeCell ref="R56:R57"/>
    <mergeCell ref="S56:S57"/>
    <mergeCell ref="M58:M59"/>
    <mergeCell ref="N58:N59"/>
    <mergeCell ref="P58:P59"/>
    <mergeCell ref="Q58:Q59"/>
    <mergeCell ref="R58:R59"/>
    <mergeCell ref="S58:S59"/>
    <mergeCell ref="M56:M57"/>
    <mergeCell ref="N56:N57"/>
    <mergeCell ref="O44:O45"/>
    <mergeCell ref="P44:P45"/>
  </mergeCells>
  <conditionalFormatting sqref="M9 M11">
    <cfRule type="cellIs" dxfId="592" priority="5046" operator="equal">
      <formula>"Muy Alta"</formula>
    </cfRule>
    <cfRule type="cellIs" dxfId="591" priority="5048" operator="equal">
      <formula>"Media"</formula>
    </cfRule>
    <cfRule type="cellIs" dxfId="590" priority="5047" operator="equal">
      <formula>"Alta"</formula>
    </cfRule>
    <cfRule type="cellIs" dxfId="589" priority="5050" operator="equal">
      <formula>"Muy Baja"</formula>
    </cfRule>
    <cfRule type="cellIs" dxfId="588" priority="5049" operator="equal">
      <formula>"Baja"</formula>
    </cfRule>
  </conditionalFormatting>
  <conditionalFormatting sqref="M14:M16">
    <cfRule type="cellIs" dxfId="587" priority="4773" operator="equal">
      <formula>"Muy Baja"</formula>
    </cfRule>
    <cfRule type="cellIs" dxfId="586" priority="4771" operator="equal">
      <formula>"Media"</formula>
    </cfRule>
    <cfRule type="cellIs" dxfId="585" priority="4772" operator="equal">
      <formula>"Baja"</formula>
    </cfRule>
    <cfRule type="cellIs" dxfId="584" priority="4769" operator="equal">
      <formula>"Muy Alta"</formula>
    </cfRule>
    <cfRule type="cellIs" dxfId="583" priority="4770" operator="equal">
      <formula>"Alta"</formula>
    </cfRule>
  </conditionalFormatting>
  <conditionalFormatting sqref="M18">
    <cfRule type="cellIs" dxfId="582" priority="4775" operator="equal">
      <formula>"Alta"</formula>
    </cfRule>
    <cfRule type="cellIs" dxfId="581" priority="4774" operator="equal">
      <formula>"Muy Alta"</formula>
    </cfRule>
    <cfRule type="cellIs" dxfId="580" priority="4778" operator="equal">
      <formula>"Muy Baja"</formula>
    </cfRule>
    <cfRule type="cellIs" dxfId="579" priority="4777" operator="equal">
      <formula>"Baja"</formula>
    </cfRule>
    <cfRule type="cellIs" dxfId="578" priority="4776" operator="equal">
      <formula>"Media"</formula>
    </cfRule>
  </conditionalFormatting>
  <conditionalFormatting sqref="M20:M22">
    <cfRule type="cellIs" dxfId="577" priority="4759" operator="equal">
      <formula>"Muy Alta"</formula>
    </cfRule>
    <cfRule type="cellIs" dxfId="576" priority="4760" operator="equal">
      <formula>"Alta"</formula>
    </cfRule>
    <cfRule type="cellIs" dxfId="575" priority="4761" operator="equal">
      <formula>"Media"</formula>
    </cfRule>
    <cfRule type="cellIs" dxfId="574" priority="4762" operator="equal">
      <formula>"Baja"</formula>
    </cfRule>
    <cfRule type="cellIs" dxfId="573" priority="4763" operator="equal">
      <formula>"Muy Baja"</formula>
    </cfRule>
  </conditionalFormatting>
  <conditionalFormatting sqref="M24">
    <cfRule type="cellIs" dxfId="572" priority="4795" operator="equal">
      <formula>"Alta"</formula>
    </cfRule>
    <cfRule type="cellIs" dxfId="571" priority="4794" operator="equal">
      <formula>"Muy Alta"</formula>
    </cfRule>
    <cfRule type="cellIs" dxfId="570" priority="4798" operator="equal">
      <formula>"Muy Baja"</formula>
    </cfRule>
    <cfRule type="cellIs" dxfId="569" priority="4797" operator="equal">
      <formula>"Baja"</formula>
    </cfRule>
    <cfRule type="cellIs" dxfId="568" priority="4796" operator="equal">
      <formula>"Media"</formula>
    </cfRule>
  </conditionalFormatting>
  <conditionalFormatting sqref="M26:M29">
    <cfRule type="cellIs" dxfId="567" priority="4206" operator="equal">
      <formula>"Baja"</formula>
    </cfRule>
    <cfRule type="cellIs" dxfId="566" priority="4203" operator="equal">
      <formula>"Muy Alta"</formula>
    </cfRule>
    <cfRule type="cellIs" dxfId="565" priority="4207" operator="equal">
      <formula>"Muy Baja"</formula>
    </cfRule>
    <cfRule type="cellIs" dxfId="564" priority="4204" operator="equal">
      <formula>"Alta"</formula>
    </cfRule>
    <cfRule type="cellIs" dxfId="563" priority="4205" operator="equal">
      <formula>"Media"</formula>
    </cfRule>
  </conditionalFormatting>
  <conditionalFormatting sqref="M31:M44">
    <cfRule type="cellIs" dxfId="562" priority="3757" operator="equal">
      <formula>"Muy Alta"</formula>
    </cfRule>
    <cfRule type="cellIs" dxfId="561" priority="3759" operator="equal">
      <formula>"Media"</formula>
    </cfRule>
    <cfRule type="cellIs" dxfId="560" priority="3760" operator="equal">
      <formula>"Baja"</formula>
    </cfRule>
    <cfRule type="cellIs" dxfId="559" priority="3761" operator="equal">
      <formula>"Muy Baja"</formula>
    </cfRule>
    <cfRule type="cellIs" dxfId="558" priority="3758" operator="equal">
      <formula>"Alta"</formula>
    </cfRule>
  </conditionalFormatting>
  <conditionalFormatting sqref="M46:M51">
    <cfRule type="cellIs" dxfId="557" priority="3755" operator="equal">
      <formula>"Baja"</formula>
    </cfRule>
    <cfRule type="cellIs" dxfId="556" priority="3756" operator="equal">
      <formula>"Muy Baja"</formula>
    </cfRule>
    <cfRule type="cellIs" dxfId="555" priority="3754" operator="equal">
      <formula>"Media"</formula>
    </cfRule>
    <cfRule type="cellIs" dxfId="554" priority="3753" operator="equal">
      <formula>"Alta"</formula>
    </cfRule>
    <cfRule type="cellIs" dxfId="553" priority="3752" operator="equal">
      <formula>"Muy Alta"</formula>
    </cfRule>
  </conditionalFormatting>
  <conditionalFormatting sqref="M53:M56">
    <cfRule type="cellIs" dxfId="552" priority="2844" operator="equal">
      <formula>"Baja"</formula>
    </cfRule>
    <cfRule type="cellIs" dxfId="551" priority="2845" operator="equal">
      <formula>"Muy Baja"</formula>
    </cfRule>
    <cfRule type="cellIs" dxfId="550" priority="2843" operator="equal">
      <formula>"Media"</formula>
    </cfRule>
    <cfRule type="cellIs" dxfId="549" priority="2842" operator="equal">
      <formula>"Alta"</formula>
    </cfRule>
    <cfRule type="cellIs" dxfId="548" priority="2841" operator="equal">
      <formula>"Muy Alta"</formula>
    </cfRule>
  </conditionalFormatting>
  <conditionalFormatting sqref="M58">
    <cfRule type="cellIs" dxfId="547" priority="2856" operator="equal">
      <formula>"Alta"</formula>
    </cfRule>
    <cfRule type="cellIs" dxfId="546" priority="2857" operator="equal">
      <formula>"Media"</formula>
    </cfRule>
    <cfRule type="cellIs" dxfId="545" priority="2858" operator="equal">
      <formula>"Baja"</formula>
    </cfRule>
    <cfRule type="cellIs" dxfId="544" priority="2855" operator="equal">
      <formula>"Muy Alta"</formula>
    </cfRule>
    <cfRule type="cellIs" dxfId="543" priority="2859" operator="equal">
      <formula>"Muy Baja"</formula>
    </cfRule>
  </conditionalFormatting>
  <conditionalFormatting sqref="M60">
    <cfRule type="cellIs" dxfId="542" priority="2869" operator="equal">
      <formula>"Muy Alta"</formula>
    </cfRule>
    <cfRule type="cellIs" dxfId="541" priority="2871" operator="equal">
      <formula>"Media"</formula>
    </cfRule>
    <cfRule type="cellIs" dxfId="540" priority="2870" operator="equal">
      <formula>"Alta"</formula>
    </cfRule>
    <cfRule type="cellIs" dxfId="539" priority="2873" operator="equal">
      <formula>"Muy Baja"</formula>
    </cfRule>
    <cfRule type="cellIs" dxfId="538" priority="2872" operator="equal">
      <formula>"Baja"</formula>
    </cfRule>
  </conditionalFormatting>
  <conditionalFormatting sqref="M62">
    <cfRule type="cellIs" dxfId="537" priority="2673" operator="equal">
      <formula>"Muy Baja"</formula>
    </cfRule>
    <cfRule type="cellIs" dxfId="536" priority="2670" operator="equal">
      <formula>"Alta"</formula>
    </cfRule>
    <cfRule type="cellIs" dxfId="535" priority="2671" operator="equal">
      <formula>"Media"</formula>
    </cfRule>
    <cfRule type="cellIs" dxfId="534" priority="2669" operator="equal">
      <formula>"Muy Alta"</formula>
    </cfRule>
    <cfRule type="cellIs" dxfId="533" priority="2672" operator="equal">
      <formula>"Baja"</formula>
    </cfRule>
  </conditionalFormatting>
  <conditionalFormatting sqref="M64:M65">
    <cfRule type="cellIs" dxfId="532" priority="2590" operator="equal">
      <formula>"Alta"</formula>
    </cfRule>
    <cfRule type="cellIs" dxfId="531" priority="2591" operator="equal">
      <formula>"Media"</formula>
    </cfRule>
    <cfRule type="cellIs" dxfId="530" priority="2592" operator="equal">
      <formula>"Baja"</formula>
    </cfRule>
    <cfRule type="cellIs" dxfId="529" priority="2589" operator="equal">
      <formula>"Muy Alta"</formula>
    </cfRule>
    <cfRule type="cellIs" dxfId="528" priority="2593" operator="equal">
      <formula>"Muy Baja"</formula>
    </cfRule>
  </conditionalFormatting>
  <conditionalFormatting sqref="M67:M75">
    <cfRule type="cellIs" dxfId="527" priority="272" operator="equal">
      <formula>"Muy Alta"</formula>
    </cfRule>
    <cfRule type="cellIs" dxfId="526" priority="273" operator="equal">
      <formula>"Alta"</formula>
    </cfRule>
    <cfRule type="cellIs" dxfId="525" priority="275" operator="equal">
      <formula>"Baja"</formula>
    </cfRule>
    <cfRule type="cellIs" dxfId="524" priority="276" operator="equal">
      <formula>"Muy Baja"</formula>
    </cfRule>
    <cfRule type="cellIs" dxfId="523" priority="274" operator="equal">
      <formula>"Media"</formula>
    </cfRule>
  </conditionalFormatting>
  <conditionalFormatting sqref="M77">
    <cfRule type="cellIs" dxfId="522" priority="1902" operator="equal">
      <formula>"Baja"</formula>
    </cfRule>
    <cfRule type="cellIs" dxfId="521" priority="1901" operator="equal">
      <formula>"Media"</formula>
    </cfRule>
    <cfRule type="cellIs" dxfId="520" priority="1900" operator="equal">
      <formula>"Alta"</formula>
    </cfRule>
    <cfRule type="cellIs" dxfId="519" priority="1899" operator="equal">
      <formula>"Muy Alta"</formula>
    </cfRule>
    <cfRule type="cellIs" dxfId="518" priority="1903" operator="equal">
      <formula>"Muy Baja"</formula>
    </cfRule>
  </conditionalFormatting>
  <conditionalFormatting sqref="M79:M82">
    <cfRule type="cellIs" dxfId="517" priority="339" operator="equal">
      <formula>"Alta"</formula>
    </cfRule>
    <cfRule type="cellIs" dxfId="516" priority="338" operator="equal">
      <formula>"Muy Alta"</formula>
    </cfRule>
    <cfRule type="cellIs" dxfId="515" priority="340" operator="equal">
      <formula>"Media"</formula>
    </cfRule>
    <cfRule type="cellIs" dxfId="514" priority="342" operator="equal">
      <formula>"Muy Baja"</formula>
    </cfRule>
    <cfRule type="cellIs" dxfId="513" priority="341" operator="equal">
      <formula>"Baja"</formula>
    </cfRule>
  </conditionalFormatting>
  <conditionalFormatting sqref="M84:M86">
    <cfRule type="cellIs" dxfId="512" priority="473" operator="equal">
      <formula>"Muy Alta"</formula>
    </cfRule>
    <cfRule type="cellIs" dxfId="511" priority="474" operator="equal">
      <formula>"Alta"</formula>
    </cfRule>
    <cfRule type="cellIs" dxfId="510" priority="475" operator="equal">
      <formula>"Media"</formula>
    </cfRule>
    <cfRule type="cellIs" dxfId="509" priority="476" operator="equal">
      <formula>"Baja"</formula>
    </cfRule>
    <cfRule type="cellIs" dxfId="508" priority="477" operator="equal">
      <formula>"Muy Baja"</formula>
    </cfRule>
  </conditionalFormatting>
  <conditionalFormatting sqref="M88:M92">
    <cfRule type="cellIs" dxfId="507" priority="1368" operator="equal">
      <formula>"Muy Baja"</formula>
    </cfRule>
    <cfRule type="cellIs" dxfId="506" priority="1365" operator="equal">
      <formula>"Alta"</formula>
    </cfRule>
    <cfRule type="cellIs" dxfId="505" priority="1364" operator="equal">
      <formula>"Muy Alta"</formula>
    </cfRule>
    <cfRule type="cellIs" dxfId="504" priority="1366" operator="equal">
      <formula>"Media"</formula>
    </cfRule>
    <cfRule type="cellIs" dxfId="503" priority="1367" operator="equal">
      <formula>"Baja"</formula>
    </cfRule>
  </conditionalFormatting>
  <conditionalFormatting sqref="M94:M97">
    <cfRule type="cellIs" dxfId="502" priority="1229" operator="equal">
      <formula>"Alta"</formula>
    </cfRule>
    <cfRule type="cellIs" dxfId="501" priority="1228" operator="equal">
      <formula>"Muy Alta"</formula>
    </cfRule>
    <cfRule type="cellIs" dxfId="500" priority="1230" operator="equal">
      <formula>"Media"</formula>
    </cfRule>
    <cfRule type="cellIs" dxfId="499" priority="1231" operator="equal">
      <formula>"Baja"</formula>
    </cfRule>
    <cfRule type="cellIs" dxfId="498" priority="1232" operator="equal">
      <formula>"Muy Baja"</formula>
    </cfRule>
  </conditionalFormatting>
  <conditionalFormatting sqref="M99:M104">
    <cfRule type="cellIs" dxfId="497" priority="866" operator="equal">
      <formula>"Muy Baja"</formula>
    </cfRule>
    <cfRule type="cellIs" dxfId="496" priority="865" operator="equal">
      <formula>"Baja"</formula>
    </cfRule>
    <cfRule type="cellIs" dxfId="495" priority="864" operator="equal">
      <formula>"Media"</formula>
    </cfRule>
    <cfRule type="cellIs" dxfId="494" priority="862" operator="equal">
      <formula>"Muy Alta"</formula>
    </cfRule>
    <cfRule type="cellIs" dxfId="493" priority="863" operator="equal">
      <formula>"Alta"</formula>
    </cfRule>
  </conditionalFormatting>
  <conditionalFormatting sqref="M106:M107">
    <cfRule type="cellIs" dxfId="492" priority="743" operator="equal">
      <formula>"Baja"</formula>
    </cfRule>
    <cfRule type="cellIs" dxfId="491" priority="742" operator="equal">
      <formula>"Media"</formula>
    </cfRule>
    <cfRule type="cellIs" dxfId="490" priority="740" operator="equal">
      <formula>"Muy Alta"</formula>
    </cfRule>
    <cfRule type="cellIs" dxfId="489" priority="744" operator="equal">
      <formula>"Muy Baja"</formula>
    </cfRule>
    <cfRule type="cellIs" dxfId="488" priority="741" operator="equal">
      <formula>"Alta"</formula>
    </cfRule>
  </conditionalFormatting>
  <conditionalFormatting sqref="M109:M110">
    <cfRule type="cellIs" dxfId="487" priority="633" operator="equal">
      <formula>"Alta"</formula>
    </cfRule>
    <cfRule type="cellIs" dxfId="486" priority="632" operator="equal">
      <formula>"Muy Alta"</formula>
    </cfRule>
    <cfRule type="cellIs" dxfId="485" priority="636" operator="equal">
      <formula>"Muy Baja"</formula>
    </cfRule>
    <cfRule type="cellIs" dxfId="484" priority="635" operator="equal">
      <formula>"Baja"</formula>
    </cfRule>
    <cfRule type="cellIs" dxfId="483" priority="634" operator="equal">
      <formula>"Media"</formula>
    </cfRule>
  </conditionalFormatting>
  <conditionalFormatting sqref="M112:M113">
    <cfRule type="cellIs" dxfId="482" priority="216" operator="equal">
      <formula>"Baja"</formula>
    </cfRule>
    <cfRule type="cellIs" dxfId="481" priority="217" operator="equal">
      <formula>"Muy Baja"</formula>
    </cfRule>
    <cfRule type="cellIs" dxfId="480" priority="214" operator="equal">
      <formula>"Alta"</formula>
    </cfRule>
    <cfRule type="cellIs" dxfId="479" priority="215" operator="equal">
      <formula>"Media"</formula>
    </cfRule>
    <cfRule type="cellIs" dxfId="478" priority="213" operator="equal">
      <formula>"Muy Alta"</formula>
    </cfRule>
  </conditionalFormatting>
  <conditionalFormatting sqref="M115:M116">
    <cfRule type="cellIs" dxfId="477" priority="211" operator="equal">
      <formula>"Baja"</formula>
    </cfRule>
    <cfRule type="cellIs" dxfId="476" priority="210" operator="equal">
      <formula>"Media"</formula>
    </cfRule>
    <cfRule type="cellIs" dxfId="475" priority="208" operator="equal">
      <formula>"Muy Alta"</formula>
    </cfRule>
    <cfRule type="cellIs" dxfId="474" priority="209" operator="equal">
      <formula>"Alta"</formula>
    </cfRule>
    <cfRule type="cellIs" dxfId="473" priority="212" operator="equal">
      <formula>"Muy Baja"</formula>
    </cfRule>
  </conditionalFormatting>
  <conditionalFormatting sqref="M119">
    <cfRule type="cellIs" dxfId="472" priority="207" operator="equal">
      <formula>"Muy Baja"</formula>
    </cfRule>
    <cfRule type="cellIs" dxfId="471" priority="206" operator="equal">
      <formula>"Baja"</formula>
    </cfRule>
    <cfRule type="cellIs" dxfId="470" priority="205" operator="equal">
      <formula>"Media"</formula>
    </cfRule>
    <cfRule type="cellIs" dxfId="469" priority="204" operator="equal">
      <formula>"Alta"</formula>
    </cfRule>
    <cfRule type="cellIs" dxfId="468" priority="203" operator="equal">
      <formula>"Muy Alta"</formula>
    </cfRule>
  </conditionalFormatting>
  <conditionalFormatting sqref="M121:M126">
    <cfRule type="cellIs" dxfId="467" priority="202" operator="equal">
      <formula>"Muy Baja"</formula>
    </cfRule>
    <cfRule type="cellIs" dxfId="466" priority="200" operator="equal">
      <formula>"Media"</formula>
    </cfRule>
    <cfRule type="cellIs" dxfId="465" priority="198" operator="equal">
      <formula>"Muy Alta"</formula>
    </cfRule>
    <cfRule type="cellIs" dxfId="464" priority="199" operator="equal">
      <formula>"Alta"</formula>
    </cfRule>
    <cfRule type="cellIs" dxfId="463" priority="201" operator="equal">
      <formula>"Baja"</formula>
    </cfRule>
  </conditionalFormatting>
  <conditionalFormatting sqref="M128:M129">
    <cfRule type="cellIs" dxfId="462" priority="193" operator="equal">
      <formula>"Muy Alta"</formula>
    </cfRule>
    <cfRule type="cellIs" dxfId="461" priority="194" operator="equal">
      <formula>"Alta"</formula>
    </cfRule>
    <cfRule type="cellIs" dxfId="460" priority="195" operator="equal">
      <formula>"Media"</formula>
    </cfRule>
    <cfRule type="cellIs" dxfId="459" priority="196" operator="equal">
      <formula>"Baja"</formula>
    </cfRule>
    <cfRule type="cellIs" dxfId="458" priority="197" operator="equal">
      <formula>"Muy Baja"</formula>
    </cfRule>
  </conditionalFormatting>
  <conditionalFormatting sqref="M131">
    <cfRule type="cellIs" dxfId="457" priority="188" operator="equal">
      <formula>"Muy Alta"</formula>
    </cfRule>
    <cfRule type="cellIs" dxfId="456" priority="189" operator="equal">
      <formula>"Alta"</formula>
    </cfRule>
    <cfRule type="cellIs" dxfId="455" priority="190" operator="equal">
      <formula>"Media"</formula>
    </cfRule>
    <cfRule type="cellIs" dxfId="454" priority="191" operator="equal">
      <formula>"Baja"</formula>
    </cfRule>
    <cfRule type="cellIs" dxfId="453" priority="192" operator="equal">
      <formula>"Muy Baja"</formula>
    </cfRule>
  </conditionalFormatting>
  <conditionalFormatting sqref="M134">
    <cfRule type="cellIs" dxfId="452" priority="183" operator="equal">
      <formula>"Muy Alta"</formula>
    </cfRule>
    <cfRule type="cellIs" dxfId="451" priority="185" operator="equal">
      <formula>"Media"</formula>
    </cfRule>
    <cfRule type="cellIs" dxfId="450" priority="186" operator="equal">
      <formula>"Baja"</formula>
    </cfRule>
    <cfRule type="cellIs" dxfId="449" priority="187" operator="equal">
      <formula>"Muy Baja"</formula>
    </cfRule>
    <cfRule type="cellIs" dxfId="448" priority="184" operator="equal">
      <formula>"Alta"</formula>
    </cfRule>
  </conditionalFormatting>
  <conditionalFormatting sqref="M136:M137">
    <cfRule type="cellIs" dxfId="447" priority="180" operator="equal">
      <formula>"Media"</formula>
    </cfRule>
    <cfRule type="cellIs" dxfId="446" priority="181" operator="equal">
      <formula>"Baja"</formula>
    </cfRule>
    <cfRule type="cellIs" dxfId="445" priority="182" operator="equal">
      <formula>"Muy Baja"</formula>
    </cfRule>
    <cfRule type="cellIs" dxfId="444" priority="179" operator="equal">
      <formula>"Alta"</formula>
    </cfRule>
    <cfRule type="cellIs" dxfId="443" priority="178" operator="equal">
      <formula>"Muy Alta"</formula>
    </cfRule>
  </conditionalFormatting>
  <conditionalFormatting sqref="M139">
    <cfRule type="cellIs" dxfId="442" priority="175" operator="equal">
      <formula>"Media"</formula>
    </cfRule>
    <cfRule type="cellIs" dxfId="441" priority="176" operator="equal">
      <formula>"Baja"</formula>
    </cfRule>
    <cfRule type="cellIs" dxfId="440" priority="177" operator="equal">
      <formula>"Muy Baja"</formula>
    </cfRule>
    <cfRule type="cellIs" dxfId="439" priority="173" operator="equal">
      <formula>"Muy Alta"</formula>
    </cfRule>
    <cfRule type="cellIs" dxfId="438" priority="174" operator="equal">
      <formula>"Alta"</formula>
    </cfRule>
  </conditionalFormatting>
  <conditionalFormatting sqref="M141:M142">
    <cfRule type="cellIs" dxfId="437" priority="168" operator="equal">
      <formula>"Muy Alta"</formula>
    </cfRule>
    <cfRule type="cellIs" dxfId="436" priority="169" operator="equal">
      <formula>"Alta"</formula>
    </cfRule>
    <cfRule type="cellIs" dxfId="435" priority="170" operator="equal">
      <formula>"Media"</formula>
    </cfRule>
    <cfRule type="cellIs" dxfId="434" priority="171" operator="equal">
      <formula>"Baja"</formula>
    </cfRule>
    <cfRule type="cellIs" dxfId="433" priority="172" operator="equal">
      <formula>"Muy Baja"</formula>
    </cfRule>
  </conditionalFormatting>
  <conditionalFormatting sqref="M144:M147">
    <cfRule type="cellIs" dxfId="432" priority="164" operator="equal">
      <formula>"Alta"</formula>
    </cfRule>
    <cfRule type="cellIs" dxfId="431" priority="167" operator="equal">
      <formula>"Muy Baja"</formula>
    </cfRule>
    <cfRule type="cellIs" dxfId="430" priority="166" operator="equal">
      <formula>"Baja"</formula>
    </cfRule>
    <cfRule type="cellIs" dxfId="429" priority="165" operator="equal">
      <formula>"Media"</formula>
    </cfRule>
    <cfRule type="cellIs" dxfId="428" priority="163" operator="equal">
      <formula>"Muy Alta"</formula>
    </cfRule>
  </conditionalFormatting>
  <conditionalFormatting sqref="M149:M166">
    <cfRule type="cellIs" dxfId="427" priority="12" operator="equal">
      <formula>"Baja"</formula>
    </cfRule>
    <cfRule type="cellIs" dxfId="426" priority="11" operator="equal">
      <formula>"Media"</formula>
    </cfRule>
    <cfRule type="cellIs" dxfId="425" priority="10" operator="equal">
      <formula>"Alta"</formula>
    </cfRule>
    <cfRule type="cellIs" dxfId="424" priority="9" operator="equal">
      <formula>"Muy Alta"</formula>
    </cfRule>
    <cfRule type="cellIs" dxfId="423" priority="13" operator="equal">
      <formula>"Muy Baja"</formula>
    </cfRule>
  </conditionalFormatting>
  <conditionalFormatting sqref="P9">
    <cfRule type="containsText" dxfId="422" priority="4899" operator="containsText" text="❌">
      <formula>NOT(ISERROR(SEARCH("❌",P9)))</formula>
    </cfRule>
  </conditionalFormatting>
  <conditionalFormatting sqref="P11">
    <cfRule type="containsText" dxfId="421" priority="4884" operator="containsText" text="❌">
      <formula>NOT(ISERROR(SEARCH("❌",P11)))</formula>
    </cfRule>
  </conditionalFormatting>
  <conditionalFormatting sqref="P14:P16">
    <cfRule type="containsText" dxfId="420" priority="4675" operator="containsText" text="❌">
      <formula>NOT(ISERROR(SEARCH("❌",P14)))</formula>
    </cfRule>
  </conditionalFormatting>
  <conditionalFormatting sqref="P18">
    <cfRule type="containsText" dxfId="419" priority="4685" operator="containsText" text="❌">
      <formula>NOT(ISERROR(SEARCH("❌",P18)))</formula>
    </cfRule>
  </conditionalFormatting>
  <conditionalFormatting sqref="P20:P21">
    <cfRule type="containsText" dxfId="418" priority="4655" operator="containsText" text="❌">
      <formula>NOT(ISERROR(SEARCH("❌",P20)))</formula>
    </cfRule>
  </conditionalFormatting>
  <conditionalFormatting sqref="P29">
    <cfRule type="containsText" dxfId="417" priority="4198" operator="containsText" text="❌">
      <formula>NOT(ISERROR(SEARCH("❌",P29)))</formula>
    </cfRule>
  </conditionalFormatting>
  <conditionalFormatting sqref="P31">
    <cfRule type="containsText" dxfId="416" priority="4197" operator="containsText" text="❌">
      <formula>NOT(ISERROR(SEARCH("❌",P31)))</formula>
    </cfRule>
  </conditionalFormatting>
  <conditionalFormatting sqref="P33:P34">
    <cfRule type="containsText" dxfId="415" priority="4015" operator="containsText" text="❌">
      <formula>NOT(ISERROR(SEARCH("❌",P33)))</formula>
    </cfRule>
  </conditionalFormatting>
  <conditionalFormatting sqref="P37:P42">
    <cfRule type="containsText" dxfId="414" priority="3196" operator="containsText" text="❌">
      <formula>NOT(ISERROR(SEARCH("❌",P37)))</formula>
    </cfRule>
  </conditionalFormatting>
  <conditionalFormatting sqref="P54:P56">
    <cfRule type="containsText" dxfId="413" priority="2836" operator="containsText" text="❌">
      <formula>NOT(ISERROR(SEARCH("❌",P54)))</formula>
    </cfRule>
  </conditionalFormatting>
  <conditionalFormatting sqref="P58">
    <cfRule type="containsText" dxfId="412" priority="2835" operator="containsText" text="❌">
      <formula>NOT(ISERROR(SEARCH("❌",P58)))</formula>
    </cfRule>
  </conditionalFormatting>
  <conditionalFormatting sqref="P62">
    <cfRule type="containsText" dxfId="411" priority="2664" operator="containsText" text="❌">
      <formula>NOT(ISERROR(SEARCH("❌",P62)))</formula>
    </cfRule>
  </conditionalFormatting>
  <conditionalFormatting sqref="P64:P65">
    <cfRule type="containsText" dxfId="410" priority="2584" operator="containsText" text="❌">
      <formula>NOT(ISERROR(SEARCH("❌",P64)))</formula>
    </cfRule>
  </conditionalFormatting>
  <conditionalFormatting sqref="P67:P75">
    <cfRule type="containsText" dxfId="409" priority="248" operator="containsText" text="❌">
      <formula>NOT(ISERROR(SEARCH("❌",P67)))</formula>
    </cfRule>
  </conditionalFormatting>
  <conditionalFormatting sqref="P77">
    <cfRule type="containsText" dxfId="408" priority="1879" operator="containsText" text="❌">
      <formula>NOT(ISERROR(SEARCH("❌",P77)))</formula>
    </cfRule>
  </conditionalFormatting>
  <conditionalFormatting sqref="P81:P82">
    <cfRule type="containsText" dxfId="407" priority="332" operator="containsText" text="❌">
      <formula>NOT(ISERROR(SEARCH("❌",P81)))</formula>
    </cfRule>
  </conditionalFormatting>
  <conditionalFormatting sqref="P84">
    <cfRule type="containsText" dxfId="406" priority="1744" operator="containsText" text="❌">
      <formula>NOT(ISERROR(SEARCH("❌",P84)))</formula>
    </cfRule>
  </conditionalFormatting>
  <conditionalFormatting sqref="P88:P92 P94:P95">
    <cfRule type="containsText" dxfId="405" priority="1358" operator="containsText" text="❌">
      <formula>NOT(ISERROR(SEARCH("❌",P88)))</formula>
    </cfRule>
  </conditionalFormatting>
  <conditionalFormatting sqref="P101:P104">
    <cfRule type="containsText" dxfId="404" priority="856" operator="containsText" text="❌">
      <formula>NOT(ISERROR(SEARCH("❌",P101)))</formula>
    </cfRule>
  </conditionalFormatting>
  <conditionalFormatting sqref="P106:P107">
    <cfRule type="containsText" dxfId="403" priority="734" operator="containsText" text="❌">
      <formula>NOT(ISERROR(SEARCH("❌",P106)))</formula>
    </cfRule>
  </conditionalFormatting>
  <conditionalFormatting sqref="P109:P110">
    <cfRule type="containsText" dxfId="402" priority="626" operator="containsText" text="❌">
      <formula>NOT(ISERROR(SEARCH("❌",P109)))</formula>
    </cfRule>
  </conditionalFormatting>
  <conditionalFormatting sqref="P112">
    <cfRule type="containsText" dxfId="401" priority="533" operator="containsText" text="❌">
      <formula>NOT(ISERROR(SEARCH("❌",P112)))</formula>
    </cfRule>
  </conditionalFormatting>
  <conditionalFormatting sqref="Q9 Q11">
    <cfRule type="cellIs" dxfId="400" priority="5053" operator="equal">
      <formula>"Moderado"</formula>
    </cfRule>
    <cfRule type="cellIs" dxfId="399" priority="5055" operator="equal">
      <formula>"Leve"</formula>
    </cfRule>
    <cfRule type="cellIs" dxfId="398" priority="5054" operator="equal">
      <formula>"Menor"</formula>
    </cfRule>
    <cfRule type="cellIs" dxfId="397" priority="5051" operator="equal">
      <formula>"Catastrófico"</formula>
    </cfRule>
    <cfRule type="cellIs" dxfId="396" priority="5052" operator="equal">
      <formula>"Mayor"</formula>
    </cfRule>
  </conditionalFormatting>
  <conditionalFormatting sqref="Q14:Q16">
    <cfRule type="cellIs" dxfId="395" priority="360" operator="equal">
      <formula>"Menor"</formula>
    </cfRule>
    <cfRule type="cellIs" dxfId="394" priority="359" operator="equal">
      <formula>"Moderado"</formula>
    </cfRule>
    <cfRule type="cellIs" dxfId="393" priority="358" operator="equal">
      <formula>"Mayor"</formula>
    </cfRule>
    <cfRule type="cellIs" dxfId="392" priority="361" operator="equal">
      <formula>"Leve"</formula>
    </cfRule>
    <cfRule type="cellIs" dxfId="391" priority="357" operator="equal">
      <formula>"Catastrófico"</formula>
    </cfRule>
  </conditionalFormatting>
  <conditionalFormatting sqref="Q18">
    <cfRule type="cellIs" dxfId="390" priority="2163" operator="equal">
      <formula>"Mayor"</formula>
    </cfRule>
    <cfRule type="cellIs" dxfId="389" priority="2162" operator="equal">
      <formula>"Catastrófico"</formula>
    </cfRule>
    <cfRule type="cellIs" dxfId="388" priority="2165" operator="equal">
      <formula>"Menor"</formula>
    </cfRule>
    <cfRule type="cellIs" dxfId="387" priority="2166" operator="equal">
      <formula>"Leve"</formula>
    </cfRule>
    <cfRule type="cellIs" dxfId="386" priority="2164" operator="equal">
      <formula>"Moderado"</formula>
    </cfRule>
  </conditionalFormatting>
  <conditionalFormatting sqref="Q20:Q22">
    <cfRule type="cellIs" dxfId="385" priority="2150" operator="equal">
      <formula>"Menor"</formula>
    </cfRule>
    <cfRule type="cellIs" dxfId="384" priority="2149" operator="equal">
      <formula>"Moderado"</formula>
    </cfRule>
    <cfRule type="cellIs" dxfId="383" priority="2151" operator="equal">
      <formula>"Leve"</formula>
    </cfRule>
    <cfRule type="cellIs" dxfId="382" priority="2148" operator="equal">
      <formula>"Mayor"</formula>
    </cfRule>
    <cfRule type="cellIs" dxfId="381" priority="2147" operator="equal">
      <formula>"Catastrófico"</formula>
    </cfRule>
  </conditionalFormatting>
  <conditionalFormatting sqref="Q24">
    <cfRule type="cellIs" dxfId="380" priority="2143" operator="equal">
      <formula>"Mayor"</formula>
    </cfRule>
    <cfRule type="cellIs" dxfId="379" priority="2142" operator="equal">
      <formula>"Catastrófico"</formula>
    </cfRule>
    <cfRule type="cellIs" dxfId="378" priority="2144" operator="equal">
      <formula>"Moderado"</formula>
    </cfRule>
    <cfRule type="cellIs" dxfId="377" priority="2146" operator="equal">
      <formula>"Leve"</formula>
    </cfRule>
    <cfRule type="cellIs" dxfId="376" priority="2145" operator="equal">
      <formula>"Menor"</formula>
    </cfRule>
  </conditionalFormatting>
  <conditionalFormatting sqref="Q26:Q29">
    <cfRule type="cellIs" dxfId="375" priority="2124" operator="equal">
      <formula>"Moderado"</formula>
    </cfRule>
    <cfRule type="cellIs" dxfId="374" priority="2123" operator="equal">
      <formula>"Mayor"</formula>
    </cfRule>
    <cfRule type="cellIs" dxfId="373" priority="2126" operator="equal">
      <formula>"Leve"</formula>
    </cfRule>
    <cfRule type="cellIs" dxfId="372" priority="2125" operator="equal">
      <formula>"Menor"</formula>
    </cfRule>
    <cfRule type="cellIs" dxfId="371" priority="2122" operator="equal">
      <formula>"Catastrófico"</formula>
    </cfRule>
  </conditionalFormatting>
  <conditionalFormatting sqref="Q31:Q44">
    <cfRule type="cellIs" dxfId="370" priority="2053" operator="equal">
      <formula>"Mayor"</formula>
    </cfRule>
    <cfRule type="cellIs" dxfId="369" priority="2055" operator="equal">
      <formula>"Menor"</formula>
    </cfRule>
    <cfRule type="cellIs" dxfId="368" priority="2052" operator="equal">
      <formula>"Catastrófico"</formula>
    </cfRule>
    <cfRule type="cellIs" dxfId="367" priority="2054" operator="equal">
      <formula>"Moderado"</formula>
    </cfRule>
    <cfRule type="cellIs" dxfId="366" priority="2056" operator="equal">
      <formula>"Leve"</formula>
    </cfRule>
  </conditionalFormatting>
  <conditionalFormatting sqref="Q46:Q51">
    <cfRule type="cellIs" dxfId="365" priority="2024" operator="equal">
      <formula>"Moderado"</formula>
    </cfRule>
    <cfRule type="cellIs" dxfId="364" priority="2022" operator="equal">
      <formula>"Catastrófico"</formula>
    </cfRule>
    <cfRule type="cellIs" dxfId="363" priority="2026" operator="equal">
      <formula>"Leve"</formula>
    </cfRule>
    <cfRule type="cellIs" dxfId="362" priority="2025" operator="equal">
      <formula>"Menor"</formula>
    </cfRule>
    <cfRule type="cellIs" dxfId="361" priority="2023" operator="equal">
      <formula>"Mayor"</formula>
    </cfRule>
  </conditionalFormatting>
  <conditionalFormatting sqref="Q53:Q56">
    <cfRule type="cellIs" dxfId="360" priority="2005" operator="equal">
      <formula>"Menor"</formula>
    </cfRule>
    <cfRule type="cellIs" dxfId="359" priority="2006" operator="equal">
      <formula>"Leve"</formula>
    </cfRule>
    <cfRule type="cellIs" dxfId="358" priority="2002" operator="equal">
      <formula>"Catastrófico"</formula>
    </cfRule>
    <cfRule type="cellIs" dxfId="357" priority="2004" operator="equal">
      <formula>"Moderado"</formula>
    </cfRule>
    <cfRule type="cellIs" dxfId="356" priority="2003" operator="equal">
      <formula>"Mayor"</formula>
    </cfRule>
  </conditionalFormatting>
  <conditionalFormatting sqref="Q58">
    <cfRule type="cellIs" dxfId="355" priority="1999" operator="equal">
      <formula>"Moderado"</formula>
    </cfRule>
    <cfRule type="cellIs" dxfId="354" priority="1998" operator="equal">
      <formula>"Mayor"</formula>
    </cfRule>
    <cfRule type="cellIs" dxfId="353" priority="2001" operator="equal">
      <formula>"Leve"</formula>
    </cfRule>
    <cfRule type="cellIs" dxfId="352" priority="2000" operator="equal">
      <formula>"Menor"</formula>
    </cfRule>
    <cfRule type="cellIs" dxfId="351" priority="1997" operator="equal">
      <formula>"Catastrófico"</formula>
    </cfRule>
  </conditionalFormatting>
  <conditionalFormatting sqref="Q60">
    <cfRule type="cellIs" dxfId="350" priority="1992" operator="equal">
      <formula>"Catastrófico"</formula>
    </cfRule>
    <cfRule type="cellIs" dxfId="349" priority="1993" operator="equal">
      <formula>"Mayor"</formula>
    </cfRule>
    <cfRule type="cellIs" dxfId="348" priority="1994" operator="equal">
      <formula>"Moderado"</formula>
    </cfRule>
    <cfRule type="cellIs" dxfId="347" priority="1995" operator="equal">
      <formula>"Menor"</formula>
    </cfRule>
    <cfRule type="cellIs" dxfId="346" priority="1996" operator="equal">
      <formula>"Leve"</formula>
    </cfRule>
  </conditionalFormatting>
  <conditionalFormatting sqref="Q62">
    <cfRule type="cellIs" dxfId="345" priority="1988" operator="equal">
      <formula>"Mayor"</formula>
    </cfRule>
    <cfRule type="cellIs" dxfId="344" priority="1987" operator="equal">
      <formula>"Catastrófico"</formula>
    </cfRule>
    <cfRule type="cellIs" dxfId="343" priority="1989" operator="equal">
      <formula>"Moderado"</formula>
    </cfRule>
    <cfRule type="cellIs" dxfId="342" priority="1990" operator="equal">
      <formula>"Menor"</formula>
    </cfRule>
    <cfRule type="cellIs" dxfId="341" priority="1991" operator="equal">
      <formula>"Leve"</formula>
    </cfRule>
  </conditionalFormatting>
  <conditionalFormatting sqref="Q64:Q65">
    <cfRule type="cellIs" dxfId="340" priority="1977" operator="equal">
      <formula>"Catastrófico"</formula>
    </cfRule>
    <cfRule type="cellIs" dxfId="339" priority="1981" operator="equal">
      <formula>"Leve"</formula>
    </cfRule>
    <cfRule type="cellIs" dxfId="338" priority="1979" operator="equal">
      <formula>"Moderado"</formula>
    </cfRule>
    <cfRule type="cellIs" dxfId="337" priority="1980" operator="equal">
      <formula>"Menor"</formula>
    </cfRule>
    <cfRule type="cellIs" dxfId="336" priority="1978" operator="equal">
      <formula>"Mayor"</formula>
    </cfRule>
  </conditionalFormatting>
  <conditionalFormatting sqref="Q67:Q75">
    <cfRule type="cellIs" dxfId="335" priority="280" operator="equal">
      <formula>"Menor"</formula>
    </cfRule>
    <cfRule type="cellIs" dxfId="334" priority="281" operator="equal">
      <formula>"Leve"</formula>
    </cfRule>
    <cfRule type="cellIs" dxfId="333" priority="279" operator="equal">
      <formula>"Moderado"</formula>
    </cfRule>
    <cfRule type="cellIs" dxfId="332" priority="278" operator="equal">
      <formula>"Mayor"</formula>
    </cfRule>
    <cfRule type="cellIs" dxfId="331" priority="277" operator="equal">
      <formula>"Catastrófico"</formula>
    </cfRule>
  </conditionalFormatting>
  <conditionalFormatting sqref="Q77">
    <cfRule type="cellIs" dxfId="330" priority="2290" operator="equal">
      <formula>"Mayor"</formula>
    </cfRule>
    <cfRule type="cellIs" dxfId="329" priority="2291" operator="equal">
      <formula>"Moderado"</formula>
    </cfRule>
    <cfRule type="cellIs" dxfId="328" priority="2292" operator="equal">
      <formula>"Menor"</formula>
    </cfRule>
    <cfRule type="cellIs" dxfId="327" priority="2293" operator="equal">
      <formula>"Leve"</formula>
    </cfRule>
    <cfRule type="cellIs" dxfId="326" priority="2289" operator="equal">
      <formula>"Catastrófico"</formula>
    </cfRule>
  </conditionalFormatting>
  <conditionalFormatting sqref="Q79:Q82">
    <cfRule type="cellIs" dxfId="325" priority="353" operator="equal">
      <formula>"Mayor"</formula>
    </cfRule>
    <cfRule type="cellIs" dxfId="324" priority="352" operator="equal">
      <formula>"Catastrófico"</formula>
    </cfRule>
    <cfRule type="cellIs" dxfId="323" priority="356" operator="equal">
      <formula>"Leve"</formula>
    </cfRule>
    <cfRule type="cellIs" dxfId="322" priority="355" operator="equal">
      <formula>"Menor"</formula>
    </cfRule>
    <cfRule type="cellIs" dxfId="321" priority="354" operator="equal">
      <formula>"Moderado"</formula>
    </cfRule>
  </conditionalFormatting>
  <conditionalFormatting sqref="Q84:Q86">
    <cfRule type="cellIs" dxfId="320" priority="1732" operator="equal">
      <formula>"Menor"</formula>
    </cfRule>
    <cfRule type="cellIs" dxfId="319" priority="1733" operator="equal">
      <formula>"Leve"</formula>
    </cfRule>
    <cfRule type="cellIs" dxfId="318" priority="1729" operator="equal">
      <formula>"Catastrófico"</formula>
    </cfRule>
    <cfRule type="cellIs" dxfId="317" priority="1730" operator="equal">
      <formula>"Mayor"</formula>
    </cfRule>
    <cfRule type="cellIs" dxfId="316" priority="1731" operator="equal">
      <formula>"Moderado"</formula>
    </cfRule>
  </conditionalFormatting>
  <conditionalFormatting sqref="Q88:Q92">
    <cfRule type="cellIs" dxfId="315" priority="1369" operator="equal">
      <formula>"Catastrófico"</formula>
    </cfRule>
    <cfRule type="cellIs" dxfId="314" priority="1370" operator="equal">
      <formula>"Mayor"</formula>
    </cfRule>
    <cfRule type="cellIs" dxfId="313" priority="1372" operator="equal">
      <formula>"Menor"</formula>
    </cfRule>
    <cfRule type="cellIs" dxfId="312" priority="1373" operator="equal">
      <formula>"Leve"</formula>
    </cfRule>
    <cfRule type="cellIs" dxfId="311" priority="1371" operator="equal">
      <formula>"Moderado"</formula>
    </cfRule>
  </conditionalFormatting>
  <conditionalFormatting sqref="Q94:Q97">
    <cfRule type="cellIs" dxfId="310" priority="418" operator="equal">
      <formula>"Leve"</formula>
    </cfRule>
    <cfRule type="cellIs" dxfId="309" priority="417" operator="equal">
      <formula>"Menor"</formula>
    </cfRule>
    <cfRule type="cellIs" dxfId="308" priority="415" operator="equal">
      <formula>"Mayor"</formula>
    </cfRule>
    <cfRule type="cellIs" dxfId="307" priority="414" operator="equal">
      <formula>"Catastrófico"</formula>
    </cfRule>
    <cfRule type="cellIs" dxfId="306" priority="416" operator="equal">
      <formula>"Moderado"</formula>
    </cfRule>
  </conditionalFormatting>
  <conditionalFormatting sqref="Q99:Q104 Q106:Q107 Q109:Q110 Q112">
    <cfRule type="cellIs" dxfId="305" priority="1251" operator="equal">
      <formula>"Leve"</formula>
    </cfRule>
    <cfRule type="cellIs" dxfId="304" priority="1250" operator="equal">
      <formula>"Menor"</formula>
    </cfRule>
    <cfRule type="cellIs" dxfId="303" priority="1249" operator="equal">
      <formula>"Moderado"</formula>
    </cfRule>
    <cfRule type="cellIs" dxfId="302" priority="1248" operator="equal">
      <formula>"Mayor"</formula>
    </cfRule>
    <cfRule type="cellIs" dxfId="301" priority="1247" operator="equal">
      <formula>"Catastrófico"</formula>
    </cfRule>
  </conditionalFormatting>
  <conditionalFormatting sqref="Q113">
    <cfRule type="containsText" dxfId="300" priority="151" operator="containsText" text="CATASTRÓFICO">
      <formula>NOT(ISERROR(SEARCH("CATASTRÓFICO",Q113)))</formula>
    </cfRule>
    <cfRule type="containsText" dxfId="299" priority="152" operator="containsText" text="MODERADO">
      <formula>NOT(ISERROR(SEARCH("MODERADO",Q113)))</formula>
    </cfRule>
    <cfRule type="containsText" dxfId="298" priority="153" operator="containsText" text="MAYOR">
      <formula>NOT(ISERROR(SEARCH("MAYOR",Q113)))</formula>
    </cfRule>
  </conditionalFormatting>
  <conditionalFormatting sqref="Q115:Q147">
    <cfRule type="containsText" dxfId="297" priority="138" operator="containsText" text="MAYOR">
      <formula>NOT(ISERROR(SEARCH("MAYOR",Q115)))</formula>
    </cfRule>
    <cfRule type="containsText" dxfId="296" priority="137" operator="containsText" text="MODERADO">
      <formula>NOT(ISERROR(SEARCH("MODERADO",Q115)))</formula>
    </cfRule>
    <cfRule type="containsText" dxfId="295" priority="136" operator="containsText" text="CATASTRÓFICO">
      <formula>NOT(ISERROR(SEARCH("CATASTRÓFICO",Q115)))</formula>
    </cfRule>
  </conditionalFormatting>
  <conditionalFormatting sqref="Q149:Q166">
    <cfRule type="containsText" dxfId="294" priority="6" operator="containsText" text="CATASTRÓFICO">
      <formula>NOT(ISERROR(SEARCH("CATASTRÓFICO",Q149)))</formula>
    </cfRule>
    <cfRule type="containsText" dxfId="293" priority="7" operator="containsText" text="MODERADO">
      <formula>NOT(ISERROR(SEARCH("MODERADO",Q149)))</formula>
    </cfRule>
    <cfRule type="containsText" dxfId="292" priority="8" operator="containsText" text="MAYOR">
      <formula>NOT(ISERROR(SEARCH("MAYOR",Q149)))</formula>
    </cfRule>
  </conditionalFormatting>
  <conditionalFormatting sqref="Q155:Q166">
    <cfRule type="containsText" dxfId="291" priority="5" operator="containsText" text="Menor">
      <formula>NOT(ISERROR(SEARCH("Menor",Q155)))</formula>
    </cfRule>
  </conditionalFormatting>
  <conditionalFormatting sqref="S9 AI9:AJ9 S11">
    <cfRule type="cellIs" dxfId="290" priority="5045" operator="equal">
      <formula>"Bajo"</formula>
    </cfRule>
    <cfRule type="cellIs" dxfId="289" priority="5044" operator="equal">
      <formula>"Moderado"</formula>
    </cfRule>
    <cfRule type="cellIs" dxfId="288" priority="5043" operator="equal">
      <formula>"Alto"</formula>
    </cfRule>
    <cfRule type="cellIs" dxfId="287" priority="5042" operator="equal">
      <formula>"Extremo"</formula>
    </cfRule>
  </conditionalFormatting>
  <conditionalFormatting sqref="S14:S16">
    <cfRule type="cellIs" dxfId="286" priority="4677" operator="equal">
      <formula>"Alto"</formula>
    </cfRule>
    <cfRule type="cellIs" dxfId="285" priority="4676" operator="equal">
      <formula>"Extremo"</formula>
    </cfRule>
    <cfRule type="cellIs" dxfId="284" priority="4679" operator="equal">
      <formula>"Bajo"</formula>
    </cfRule>
    <cfRule type="cellIs" dxfId="283" priority="4678" operator="equal">
      <formula>"Moderado"</formula>
    </cfRule>
  </conditionalFormatting>
  <conditionalFormatting sqref="S18">
    <cfRule type="cellIs" dxfId="282" priority="4686" operator="equal">
      <formula>"Extremo"</formula>
    </cfRule>
    <cfRule type="cellIs" dxfId="281" priority="4689" operator="equal">
      <formula>"Bajo"</formula>
    </cfRule>
    <cfRule type="cellIs" dxfId="280" priority="4687" operator="equal">
      <formula>"Alto"</formula>
    </cfRule>
    <cfRule type="cellIs" dxfId="279" priority="4688" operator="equal">
      <formula>"Moderado"</formula>
    </cfRule>
  </conditionalFormatting>
  <conditionalFormatting sqref="S20:S22">
    <cfRule type="cellIs" dxfId="278" priority="4658" operator="equal">
      <formula>"Moderado"</formula>
    </cfRule>
    <cfRule type="cellIs" dxfId="277" priority="4656" operator="equal">
      <formula>"Extremo"</formula>
    </cfRule>
    <cfRule type="cellIs" dxfId="276" priority="4657" operator="equal">
      <formula>"Alto"</formula>
    </cfRule>
    <cfRule type="cellIs" dxfId="275" priority="4659" operator="equal">
      <formula>"Bajo"</formula>
    </cfRule>
  </conditionalFormatting>
  <conditionalFormatting sqref="S24">
    <cfRule type="cellIs" dxfId="274" priority="4722" operator="equal">
      <formula>"Extremo"</formula>
    </cfRule>
    <cfRule type="cellIs" dxfId="273" priority="4725" operator="equal">
      <formula>"Bajo"</formula>
    </cfRule>
    <cfRule type="cellIs" dxfId="272" priority="4724" operator="equal">
      <formula>"Moderado"</formula>
    </cfRule>
    <cfRule type="cellIs" dxfId="271" priority="4723" operator="equal">
      <formula>"Alto"</formula>
    </cfRule>
  </conditionalFormatting>
  <conditionalFormatting sqref="S26:S29">
    <cfRule type="cellIs" dxfId="270" priority="4199" operator="equal">
      <formula>"Extremo"</formula>
    </cfRule>
    <cfRule type="cellIs" dxfId="269" priority="4201" operator="equal">
      <formula>"Moderado"</formula>
    </cfRule>
    <cfRule type="cellIs" dxfId="268" priority="4202" operator="equal">
      <formula>"Bajo"</formula>
    </cfRule>
    <cfRule type="cellIs" dxfId="267" priority="4200" operator="equal">
      <formula>"Alto"</formula>
    </cfRule>
  </conditionalFormatting>
  <conditionalFormatting sqref="S31:S44">
    <cfRule type="cellIs" dxfId="266" priority="3199" operator="equal">
      <formula>"Moderado"</formula>
    </cfRule>
    <cfRule type="cellIs" dxfId="265" priority="3200" operator="equal">
      <formula>"Bajo"</formula>
    </cfRule>
    <cfRule type="cellIs" dxfId="264" priority="3197" operator="equal">
      <formula>"Extremo"</formula>
    </cfRule>
    <cfRule type="cellIs" dxfId="263" priority="3198" operator="equal">
      <formula>"Alto"</formula>
    </cfRule>
  </conditionalFormatting>
  <conditionalFormatting sqref="S46:S51">
    <cfRule type="cellIs" dxfId="262" priority="3173" operator="equal">
      <formula>"Extremo"</formula>
    </cfRule>
    <cfRule type="cellIs" dxfId="261" priority="3176" operator="equal">
      <formula>"Bajo"</formula>
    </cfRule>
    <cfRule type="cellIs" dxfId="260" priority="3175" operator="equal">
      <formula>"Moderado"</formula>
    </cfRule>
    <cfRule type="cellIs" dxfId="259" priority="3174" operator="equal">
      <formula>"Alto"</formula>
    </cfRule>
  </conditionalFormatting>
  <conditionalFormatting sqref="S53:S56">
    <cfRule type="cellIs" dxfId="258" priority="2837" operator="equal">
      <formula>"Extremo"</formula>
    </cfRule>
    <cfRule type="cellIs" dxfId="257" priority="2839" operator="equal">
      <formula>"Moderado"</formula>
    </cfRule>
    <cfRule type="cellIs" dxfId="256" priority="2838" operator="equal">
      <formula>"Alto"</formula>
    </cfRule>
    <cfRule type="cellIs" dxfId="255" priority="2840" operator="equal">
      <formula>"Bajo"</formula>
    </cfRule>
  </conditionalFormatting>
  <conditionalFormatting sqref="S58">
    <cfRule type="cellIs" dxfId="254" priority="2851" operator="equal">
      <formula>"Extremo"</formula>
    </cfRule>
    <cfRule type="cellIs" dxfId="253" priority="2852" operator="equal">
      <formula>"Alto"</formula>
    </cfRule>
    <cfRule type="cellIs" dxfId="252" priority="2853" operator="equal">
      <formula>"Moderado"</formula>
    </cfRule>
    <cfRule type="cellIs" dxfId="251" priority="2854" operator="equal">
      <formula>"Bajo"</formula>
    </cfRule>
  </conditionalFormatting>
  <conditionalFormatting sqref="S60">
    <cfRule type="cellIs" dxfId="250" priority="2868" operator="equal">
      <formula>"Bajo"</formula>
    </cfRule>
    <cfRule type="cellIs" dxfId="249" priority="2865" operator="equal">
      <formula>"Extremo"</formula>
    </cfRule>
    <cfRule type="cellIs" dxfId="248" priority="2866" operator="equal">
      <formula>"Alto"</formula>
    </cfRule>
    <cfRule type="cellIs" dxfId="247" priority="2867" operator="equal">
      <formula>"Moderado"</formula>
    </cfRule>
  </conditionalFormatting>
  <conditionalFormatting sqref="S62">
    <cfRule type="cellIs" dxfId="246" priority="2668" operator="equal">
      <formula>"Bajo"</formula>
    </cfRule>
    <cfRule type="cellIs" dxfId="245" priority="2665" operator="equal">
      <formula>"Extremo"</formula>
    </cfRule>
    <cfRule type="cellIs" dxfId="244" priority="2667" operator="equal">
      <formula>"Moderado"</formula>
    </cfRule>
    <cfRule type="cellIs" dxfId="243" priority="2666" operator="equal">
      <formula>"Alto"</formula>
    </cfRule>
  </conditionalFormatting>
  <conditionalFormatting sqref="S64:S65">
    <cfRule type="cellIs" dxfId="242" priority="2588" operator="equal">
      <formula>"Bajo"</formula>
    </cfRule>
    <cfRule type="cellIs" dxfId="241" priority="2585" operator="equal">
      <formula>"Extremo"</formula>
    </cfRule>
    <cfRule type="cellIs" dxfId="240" priority="2586" operator="equal">
      <formula>"Alto"</formula>
    </cfRule>
    <cfRule type="cellIs" dxfId="239" priority="2587" operator="equal">
      <formula>"Moderado"</formula>
    </cfRule>
  </conditionalFormatting>
  <conditionalFormatting sqref="S67:S75">
    <cfRule type="cellIs" dxfId="238" priority="270" operator="equal">
      <formula>"Moderado"</formula>
    </cfRule>
    <cfRule type="cellIs" dxfId="237" priority="269" operator="equal">
      <formula>"Alto"</formula>
    </cfRule>
    <cfRule type="cellIs" dxfId="236" priority="268" operator="equal">
      <formula>"Extremo"</formula>
    </cfRule>
    <cfRule type="cellIs" dxfId="235" priority="271" operator="equal">
      <formula>"Bajo"</formula>
    </cfRule>
  </conditionalFormatting>
  <conditionalFormatting sqref="S77">
    <cfRule type="cellIs" dxfId="234" priority="1896" operator="equal">
      <formula>"Alto"</formula>
    </cfRule>
    <cfRule type="cellIs" dxfId="233" priority="1897" operator="equal">
      <formula>"Moderado"</formula>
    </cfRule>
    <cfRule type="cellIs" dxfId="232" priority="1898" operator="equal">
      <formula>"Bajo"</formula>
    </cfRule>
    <cfRule type="cellIs" dxfId="231" priority="1895" operator="equal">
      <formula>"Extremo"</formula>
    </cfRule>
  </conditionalFormatting>
  <conditionalFormatting sqref="S79:S82">
    <cfRule type="cellIs" dxfId="230" priority="335" operator="equal">
      <formula>"Alto"</formula>
    </cfRule>
    <cfRule type="cellIs" dxfId="229" priority="336" operator="equal">
      <formula>"Moderado"</formula>
    </cfRule>
    <cfRule type="cellIs" dxfId="228" priority="334" operator="equal">
      <formula>"Extremo"</formula>
    </cfRule>
    <cfRule type="cellIs" dxfId="227" priority="337" operator="equal">
      <formula>"Bajo"</formula>
    </cfRule>
  </conditionalFormatting>
  <conditionalFormatting sqref="S84:S86">
    <cfRule type="cellIs" dxfId="226" priority="1745" operator="equal">
      <formula>"Extremo"</formula>
    </cfRule>
    <cfRule type="cellIs" dxfId="225" priority="1748" operator="equal">
      <formula>"Bajo"</formula>
    </cfRule>
    <cfRule type="cellIs" dxfId="224" priority="1747" operator="equal">
      <formula>"Moderado"</formula>
    </cfRule>
    <cfRule type="cellIs" dxfId="223" priority="1746" operator="equal">
      <formula>"Alto"</formula>
    </cfRule>
  </conditionalFormatting>
  <conditionalFormatting sqref="S88:S92">
    <cfRule type="cellIs" dxfId="222" priority="1363" operator="equal">
      <formula>"Bajo"</formula>
    </cfRule>
    <cfRule type="cellIs" dxfId="221" priority="1361" operator="equal">
      <formula>"Alto"</formula>
    </cfRule>
    <cfRule type="cellIs" dxfId="220" priority="1362" operator="equal">
      <formula>"Moderado"</formula>
    </cfRule>
    <cfRule type="cellIs" dxfId="219" priority="1360" operator="equal">
      <formula>"Extremo"</formula>
    </cfRule>
  </conditionalFormatting>
  <conditionalFormatting sqref="S94:S97">
    <cfRule type="cellIs" dxfId="218" priority="1227" operator="equal">
      <formula>"Bajo"</formula>
    </cfRule>
    <cfRule type="cellIs" dxfId="217" priority="1226" operator="equal">
      <formula>"Moderado"</formula>
    </cfRule>
    <cfRule type="cellIs" dxfId="216" priority="1225" operator="equal">
      <formula>"Alto"</formula>
    </cfRule>
    <cfRule type="cellIs" dxfId="215" priority="1224" operator="equal">
      <formula>"Extremo"</formula>
    </cfRule>
  </conditionalFormatting>
  <conditionalFormatting sqref="S99:S104">
    <cfRule type="cellIs" dxfId="214" priority="861" operator="equal">
      <formula>"Bajo"</formula>
    </cfRule>
    <cfRule type="cellIs" dxfId="213" priority="858" operator="equal">
      <formula>"Extremo"</formula>
    </cfRule>
    <cfRule type="cellIs" dxfId="212" priority="859" operator="equal">
      <formula>"Alto"</formula>
    </cfRule>
    <cfRule type="cellIs" dxfId="211" priority="860" operator="equal">
      <formula>"Moderado"</formula>
    </cfRule>
  </conditionalFormatting>
  <conditionalFormatting sqref="S106:S107">
    <cfRule type="cellIs" dxfId="210" priority="739" operator="equal">
      <formula>"Bajo"</formula>
    </cfRule>
    <cfRule type="cellIs" dxfId="209" priority="738" operator="equal">
      <formula>"Moderado"</formula>
    </cfRule>
    <cfRule type="cellIs" dxfId="208" priority="737" operator="equal">
      <formula>"Alto"</formula>
    </cfRule>
    <cfRule type="cellIs" dxfId="207" priority="736" operator="equal">
      <formula>"Extremo"</formula>
    </cfRule>
  </conditionalFormatting>
  <conditionalFormatting sqref="S109:S110">
    <cfRule type="cellIs" dxfId="206" priority="628" operator="equal">
      <formula>"Extremo"</formula>
    </cfRule>
    <cfRule type="cellIs" dxfId="205" priority="629" operator="equal">
      <formula>"Alto"</formula>
    </cfRule>
    <cfRule type="cellIs" dxfId="204" priority="630" operator="equal">
      <formula>"Moderado"</formula>
    </cfRule>
    <cfRule type="cellIs" dxfId="203" priority="631" operator="equal">
      <formula>"Bajo"</formula>
    </cfRule>
  </conditionalFormatting>
  <conditionalFormatting sqref="S112:S113 S119 S121:S126 S131 S134 S136:S137 S139 S141:S142">
    <cfRule type="cellIs" dxfId="202" priority="155" operator="equal">
      <formula>"Alto"</formula>
    </cfRule>
    <cfRule type="cellIs" dxfId="201" priority="156" operator="equal">
      <formula>"Moderado"</formula>
    </cfRule>
    <cfRule type="cellIs" dxfId="200" priority="154" operator="equal">
      <formula>"Extremo"</formula>
    </cfRule>
    <cfRule type="cellIs" dxfId="199" priority="157" operator="equal">
      <formula>"Bajo"</formula>
    </cfRule>
  </conditionalFormatting>
  <conditionalFormatting sqref="S144:S147">
    <cfRule type="cellIs" dxfId="198" priority="145" operator="equal">
      <formula>"Moderado"</formula>
    </cfRule>
    <cfRule type="cellIs" dxfId="197" priority="143" operator="equal">
      <formula>"Extremo"</formula>
    </cfRule>
    <cfRule type="cellIs" dxfId="196" priority="144" operator="equal">
      <formula>"Alto"</formula>
    </cfRule>
    <cfRule type="cellIs" dxfId="195" priority="146" operator="equal">
      <formula>"Bajo"</formula>
    </cfRule>
  </conditionalFormatting>
  <conditionalFormatting sqref="S149:S166">
    <cfRule type="cellIs" dxfId="194" priority="3" operator="equal">
      <formula>"Moderado"</formula>
    </cfRule>
    <cfRule type="cellIs" dxfId="193" priority="4" operator="equal">
      <formula>"Bajo"</formula>
    </cfRule>
    <cfRule type="cellIs" dxfId="192" priority="1" operator="equal">
      <formula>"Extremo"</formula>
    </cfRule>
    <cfRule type="cellIs" dxfId="191" priority="2" operator="equal">
      <formula>"Alto"</formula>
    </cfRule>
  </conditionalFormatting>
  <conditionalFormatting sqref="S115:AJ116">
    <cfRule type="cellIs" dxfId="190" priority="115" operator="equal">
      <formula>"Extremo"</formula>
    </cfRule>
    <cfRule type="cellIs" dxfId="189" priority="116" operator="equal">
      <formula>"Alto"</formula>
    </cfRule>
    <cfRule type="cellIs" dxfId="188" priority="117" operator="equal">
      <formula>"Moderado"</formula>
    </cfRule>
    <cfRule type="cellIs" dxfId="187" priority="118" operator="equal">
      <formula>"Bajo"</formula>
    </cfRule>
  </conditionalFormatting>
  <conditionalFormatting sqref="S128:AJ129">
    <cfRule type="cellIs" dxfId="186" priority="95" operator="equal">
      <formula>"Extremo"</formula>
    </cfRule>
    <cfRule type="cellIs" dxfId="185" priority="96" operator="equal">
      <formula>"Alto"</formula>
    </cfRule>
    <cfRule type="cellIs" dxfId="184" priority="97" operator="equal">
      <formula>"Moderado"</formula>
    </cfRule>
    <cfRule type="cellIs" dxfId="183" priority="98" operator="equal">
      <formula>"Bajo"</formula>
    </cfRule>
  </conditionalFormatting>
  <conditionalFormatting sqref="AE9:AE166">
    <cfRule type="cellIs" dxfId="182" priority="26" operator="equal">
      <formula>"Baja"</formula>
    </cfRule>
    <cfRule type="cellIs" dxfId="181" priority="25" operator="equal">
      <formula>"Media"</formula>
    </cfRule>
    <cfRule type="cellIs" dxfId="180" priority="24" operator="equal">
      <formula>"Alta"</formula>
    </cfRule>
    <cfRule type="cellIs" dxfId="179" priority="23" operator="equal">
      <formula>"Muy Alta"</formula>
    </cfRule>
    <cfRule type="cellIs" dxfId="178" priority="27" operator="equal">
      <formula>"Muy Baja"</formula>
    </cfRule>
  </conditionalFormatting>
  <conditionalFormatting sqref="AG9:AG121 AG126:AG144">
    <cfRule type="cellIs" dxfId="177" priority="131" operator="equal">
      <formula>"Moderado"</formula>
    </cfRule>
  </conditionalFormatting>
  <conditionalFormatting sqref="AG9:AG166">
    <cfRule type="cellIs" dxfId="176" priority="15" operator="equal">
      <formula>"Mayor"</formula>
    </cfRule>
    <cfRule type="cellIs" dxfId="175" priority="17" operator="equal">
      <formula>"Menor"</formula>
    </cfRule>
    <cfRule type="cellIs" dxfId="174" priority="18" operator="equal">
      <formula>"Leve"</formula>
    </cfRule>
    <cfRule type="cellIs" dxfId="173" priority="14" operator="equal">
      <formula>"Catastrófico"</formula>
    </cfRule>
  </conditionalFormatting>
  <conditionalFormatting sqref="AG122:AG125">
    <cfRule type="cellIs" dxfId="172" priority="45" operator="equal">
      <formula>"Moderado"</formula>
    </cfRule>
  </conditionalFormatting>
  <conditionalFormatting sqref="AG145:AG166">
    <cfRule type="cellIs" dxfId="171" priority="16" operator="equal">
      <formula>"Moderado"</formula>
    </cfRule>
  </conditionalFormatting>
  <conditionalFormatting sqref="AI10">
    <cfRule type="cellIs" dxfId="170" priority="4885" operator="equal">
      <formula>"Extremo"</formula>
    </cfRule>
    <cfRule type="cellIs" dxfId="169" priority="4888" operator="equal">
      <formula>"Bajo"</formula>
    </cfRule>
    <cfRule type="cellIs" dxfId="168" priority="4886" operator="equal">
      <formula>"Alto"</formula>
    </cfRule>
    <cfRule type="cellIs" dxfId="167" priority="4887" operator="equal">
      <formula>"Moderado"</formula>
    </cfRule>
  </conditionalFormatting>
  <conditionalFormatting sqref="AI12:AI100">
    <cfRule type="cellIs" dxfId="166" priority="237" operator="equal">
      <formula>"Bajo"</formula>
    </cfRule>
    <cfRule type="cellIs" dxfId="165" priority="236" operator="equal">
      <formula>"Moderado"</formula>
    </cfRule>
    <cfRule type="cellIs" dxfId="164" priority="235" operator="equal">
      <formula>"Alto"</formula>
    </cfRule>
    <cfRule type="cellIs" dxfId="163" priority="234" operator="equal">
      <formula>"Extremo"</formula>
    </cfRule>
  </conditionalFormatting>
  <conditionalFormatting sqref="AI103:AI112">
    <cfRule type="cellIs" dxfId="162" priority="493" operator="equal">
      <formula>"Moderado"</formula>
    </cfRule>
    <cfRule type="cellIs" dxfId="161" priority="491" operator="equal">
      <formula>"Extremo"</formula>
    </cfRule>
    <cfRule type="cellIs" dxfId="160" priority="494" operator="equal">
      <formula>"Bajo"</formula>
    </cfRule>
    <cfRule type="cellIs" dxfId="159" priority="492" operator="equal">
      <formula>"Alto"</formula>
    </cfRule>
  </conditionalFormatting>
  <conditionalFormatting sqref="AI114:AI118">
    <cfRule type="cellIs" dxfId="158" priority="127" operator="equal">
      <formula>"Extremo"</formula>
    </cfRule>
    <cfRule type="cellIs" dxfId="157" priority="128" operator="equal">
      <formula>"Alto"</formula>
    </cfRule>
    <cfRule type="cellIs" dxfId="156" priority="130" operator="equal">
      <formula>"Bajo"</formula>
    </cfRule>
    <cfRule type="cellIs" dxfId="155" priority="129" operator="equal">
      <formula>"Moderado"</formula>
    </cfRule>
  </conditionalFormatting>
  <conditionalFormatting sqref="AI120">
    <cfRule type="cellIs" dxfId="154" priority="124" operator="equal">
      <formula>"Alto"</formula>
    </cfRule>
    <cfRule type="cellIs" dxfId="153" priority="123" operator="equal">
      <formula>"Extremo"</formula>
    </cfRule>
    <cfRule type="cellIs" dxfId="152" priority="125" operator="equal">
      <formula>"Moderado"</formula>
    </cfRule>
    <cfRule type="cellIs" dxfId="151" priority="126" operator="equal">
      <formula>"Bajo"</formula>
    </cfRule>
  </conditionalFormatting>
  <conditionalFormatting sqref="AI122:AI154">
    <cfRule type="cellIs" dxfId="150" priority="41" operator="equal">
      <formula>"Extremo"</formula>
    </cfRule>
    <cfRule type="cellIs" dxfId="149" priority="43" operator="equal">
      <formula>"Moderado"</formula>
    </cfRule>
    <cfRule type="cellIs" dxfId="148" priority="44" operator="equal">
      <formula>"Bajo"</formula>
    </cfRule>
    <cfRule type="cellIs" dxfId="147" priority="42" operator="equal">
      <formula>"Alto"</formula>
    </cfRule>
  </conditionalFormatting>
  <conditionalFormatting sqref="AI11:AJ11">
    <cfRule type="cellIs" dxfId="146" priority="4842" operator="equal">
      <formula>"Extremo"</formula>
    </cfRule>
    <cfRule type="cellIs" dxfId="145" priority="4843" operator="equal">
      <formula>"Alto"</formula>
    </cfRule>
    <cfRule type="cellIs" dxfId="144" priority="4844" operator="equal">
      <formula>"Moderado"</formula>
    </cfRule>
    <cfRule type="cellIs" dxfId="143" priority="4845" operator="equal">
      <formula>"Bajo"</formula>
    </cfRule>
  </conditionalFormatting>
  <conditionalFormatting sqref="AI101:AJ102">
    <cfRule type="cellIs" dxfId="142" priority="887" operator="equal">
      <formula>"Alto"</formula>
    </cfRule>
    <cfRule type="cellIs" dxfId="141" priority="886" operator="equal">
      <formula>"Extremo"</formula>
    </cfRule>
    <cfRule type="cellIs" dxfId="140" priority="888" operator="equal">
      <formula>"Moderado"</formula>
    </cfRule>
    <cfRule type="cellIs" dxfId="139" priority="889" operator="equal">
      <formula>"Bajo"</formula>
    </cfRule>
  </conditionalFormatting>
  <conditionalFormatting sqref="AI113:AJ113">
    <cfRule type="cellIs" dxfId="138" priority="132" operator="equal">
      <formula>"Extremo"</formula>
    </cfRule>
    <cfRule type="cellIs" dxfId="137" priority="135" operator="equal">
      <formula>"Bajo"</formula>
    </cfRule>
    <cfRule type="cellIs" dxfId="136" priority="134" operator="equal">
      <formula>"Moderado"</formula>
    </cfRule>
    <cfRule type="cellIs" dxfId="135" priority="133" operator="equal">
      <formula>"Alto"</formula>
    </cfRule>
  </conditionalFormatting>
  <conditionalFormatting sqref="AI119:AJ119">
    <cfRule type="cellIs" dxfId="134" priority="120" operator="equal">
      <formula>"Alto"</formula>
    </cfRule>
    <cfRule type="cellIs" dxfId="133" priority="122" operator="equal">
      <formula>"Bajo"</formula>
    </cfRule>
    <cfRule type="cellIs" dxfId="132" priority="121" operator="equal">
      <formula>"Moderado"</formula>
    </cfRule>
    <cfRule type="cellIs" dxfId="131" priority="119" operator="equal">
      <formula>"Extremo"</formula>
    </cfRule>
  </conditionalFormatting>
  <conditionalFormatting sqref="AI121:AJ121">
    <cfRule type="cellIs" dxfId="130" priority="99" operator="equal">
      <formula>"Extremo"</formula>
    </cfRule>
    <cfRule type="cellIs" dxfId="129" priority="102" operator="equal">
      <formula>"Bajo"</formula>
    </cfRule>
    <cfRule type="cellIs" dxfId="128" priority="101" operator="equal">
      <formula>"Moderado"</formula>
    </cfRule>
    <cfRule type="cellIs" dxfId="127" priority="100" operator="equal">
      <formula>"Alto"</formula>
    </cfRule>
  </conditionalFormatting>
  <conditionalFormatting sqref="AI155:AJ166">
    <cfRule type="cellIs" dxfId="126" priority="22" operator="equal">
      <formula>"Bajo"</formula>
    </cfRule>
    <cfRule type="cellIs" dxfId="125" priority="21" operator="equal">
      <formula>"Moderado"</formula>
    </cfRule>
    <cfRule type="cellIs" dxfId="124" priority="19" operator="equal">
      <formula>"Extremo"</formula>
    </cfRule>
    <cfRule type="cellIs" dxfId="123" priority="20" operator="equal">
      <formula>"Alto"</formula>
    </cfRule>
  </conditionalFormatting>
  <conditionalFormatting sqref="AJ14:AJ16">
    <cfRule type="cellIs" dxfId="122" priority="4296" operator="equal">
      <formula>"Bajo"</formula>
    </cfRule>
    <cfRule type="cellIs" dxfId="121" priority="4293" operator="equal">
      <formula>"Extremo"</formula>
    </cfRule>
    <cfRule type="cellIs" dxfId="120" priority="4294" operator="equal">
      <formula>"Alto"</formula>
    </cfRule>
    <cfRule type="cellIs" dxfId="119" priority="4295" operator="equal">
      <formula>"Moderado"</formula>
    </cfRule>
  </conditionalFormatting>
  <conditionalFormatting sqref="AJ18">
    <cfRule type="cellIs" dxfId="118" priority="4289" operator="equal">
      <formula>"Extremo"</formula>
    </cfRule>
    <cfRule type="cellIs" dxfId="117" priority="4290" operator="equal">
      <formula>"Alto"</formula>
    </cfRule>
    <cfRule type="cellIs" dxfId="116" priority="4292" operator="equal">
      <formula>"Bajo"</formula>
    </cfRule>
    <cfRule type="cellIs" dxfId="115" priority="4291" operator="equal">
      <formula>"Moderado"</formula>
    </cfRule>
  </conditionalFormatting>
  <conditionalFormatting sqref="AJ20:AJ22">
    <cfRule type="cellIs" dxfId="114" priority="4264" operator="equal">
      <formula>"Bajo"</formula>
    </cfRule>
    <cfRule type="cellIs" dxfId="113" priority="4262" operator="equal">
      <formula>"Alto"</formula>
    </cfRule>
    <cfRule type="cellIs" dxfId="112" priority="4261" operator="equal">
      <formula>"Extremo"</formula>
    </cfRule>
    <cfRule type="cellIs" dxfId="111" priority="4263" operator="equal">
      <formula>"Moderado"</formula>
    </cfRule>
  </conditionalFormatting>
  <conditionalFormatting sqref="AJ24">
    <cfRule type="cellIs" dxfId="110" priority="4258" operator="equal">
      <formula>"Alto"</formula>
    </cfRule>
    <cfRule type="cellIs" dxfId="109" priority="4257" operator="equal">
      <formula>"Extremo"</formula>
    </cfRule>
    <cfRule type="cellIs" dxfId="108" priority="4260" operator="equal">
      <formula>"Bajo"</formula>
    </cfRule>
    <cfRule type="cellIs" dxfId="107" priority="4259" operator="equal">
      <formula>"Moderado"</formula>
    </cfRule>
  </conditionalFormatting>
  <conditionalFormatting sqref="AJ26:AJ29">
    <cfRule type="cellIs" dxfId="106" priority="4067" operator="equal">
      <formula>"Extremo"</formula>
    </cfRule>
    <cfRule type="cellIs" dxfId="105" priority="4068" operator="equal">
      <formula>"Alto"</formula>
    </cfRule>
    <cfRule type="cellIs" dxfId="104" priority="4070" operator="equal">
      <formula>"Bajo"</formula>
    </cfRule>
    <cfRule type="cellIs" dxfId="103" priority="4069" operator="equal">
      <formula>"Moderado"</formula>
    </cfRule>
  </conditionalFormatting>
  <conditionalFormatting sqref="AJ31:AJ51">
    <cfRule type="cellIs" dxfId="102" priority="3012" operator="equal">
      <formula>"Bajo"</formula>
    </cfRule>
    <cfRule type="cellIs" dxfId="101" priority="3009" operator="equal">
      <formula>"Extremo"</formula>
    </cfRule>
    <cfRule type="cellIs" dxfId="100" priority="3010" operator="equal">
      <formula>"Alto"</formula>
    </cfRule>
    <cfRule type="cellIs" dxfId="99" priority="3011" operator="equal">
      <formula>"Moderado"</formula>
    </cfRule>
  </conditionalFormatting>
  <conditionalFormatting sqref="AJ53:AJ56">
    <cfRule type="cellIs" dxfId="98" priority="2708" operator="equal">
      <formula>"Bajo"</formula>
    </cfRule>
    <cfRule type="cellIs" dxfId="97" priority="2706" operator="equal">
      <formula>"Alto"</formula>
    </cfRule>
    <cfRule type="cellIs" dxfId="96" priority="2705" operator="equal">
      <formula>"Extremo"</formula>
    </cfRule>
    <cfRule type="cellIs" dxfId="95" priority="2707" operator="equal">
      <formula>"Moderado"</formula>
    </cfRule>
  </conditionalFormatting>
  <conditionalFormatting sqref="AJ58">
    <cfRule type="cellIs" dxfId="94" priority="2702" operator="equal">
      <formula>"Alto"</formula>
    </cfRule>
    <cfRule type="cellIs" dxfId="93" priority="2701" operator="equal">
      <formula>"Extremo"</formula>
    </cfRule>
    <cfRule type="cellIs" dxfId="92" priority="2704" operator="equal">
      <formula>"Bajo"</formula>
    </cfRule>
    <cfRule type="cellIs" dxfId="91" priority="2703" operator="equal">
      <formula>"Moderado"</formula>
    </cfRule>
  </conditionalFormatting>
  <conditionalFormatting sqref="AJ60">
    <cfRule type="cellIs" dxfId="90" priority="483" operator="equal">
      <formula>"Extremo"</formula>
    </cfRule>
    <cfRule type="cellIs" dxfId="89" priority="486" operator="equal">
      <formula>"Bajo"</formula>
    </cfRule>
    <cfRule type="cellIs" dxfId="88" priority="484" operator="equal">
      <formula>"Alto"</formula>
    </cfRule>
    <cfRule type="cellIs" dxfId="87" priority="485" operator="equal">
      <formula>"Moderado"</formula>
    </cfRule>
  </conditionalFormatting>
  <conditionalFormatting sqref="AJ62">
    <cfRule type="cellIs" dxfId="86" priority="2603" operator="equal">
      <formula>"Extremo"</formula>
    </cfRule>
    <cfRule type="cellIs" dxfId="85" priority="2605" operator="equal">
      <formula>"Moderado"</formula>
    </cfRule>
    <cfRule type="cellIs" dxfId="84" priority="2606" operator="equal">
      <formula>"Bajo"</formula>
    </cfRule>
    <cfRule type="cellIs" dxfId="83" priority="2604" operator="equal">
      <formula>"Alto"</formula>
    </cfRule>
  </conditionalFormatting>
  <conditionalFormatting sqref="AJ64:AJ65">
    <cfRule type="cellIs" dxfId="82" priority="2538" operator="equal">
      <formula>"Extremo"</formula>
    </cfRule>
    <cfRule type="cellIs" dxfId="81" priority="2539" operator="equal">
      <formula>"Alto"</formula>
    </cfRule>
    <cfRule type="cellIs" dxfId="80" priority="2541" operator="equal">
      <formula>"Bajo"</formula>
    </cfRule>
    <cfRule type="cellIs" dxfId="79" priority="2540" operator="equal">
      <formula>"Moderado"</formula>
    </cfRule>
  </conditionalFormatting>
  <conditionalFormatting sqref="AJ67:AJ75">
    <cfRule type="cellIs" dxfId="78" priority="221" operator="equal">
      <formula>"Bajo"</formula>
    </cfRule>
    <cfRule type="cellIs" dxfId="77" priority="220" operator="equal">
      <formula>"Moderado"</formula>
    </cfRule>
    <cfRule type="cellIs" dxfId="76" priority="219" operator="equal">
      <formula>"Alto"</formula>
    </cfRule>
    <cfRule type="cellIs" dxfId="75" priority="218" operator="equal">
      <formula>"Extremo"</formula>
    </cfRule>
  </conditionalFormatting>
  <conditionalFormatting sqref="AJ77">
    <cfRule type="cellIs" dxfId="74" priority="1788" operator="equal">
      <formula>"Alto"</formula>
    </cfRule>
    <cfRule type="cellIs" dxfId="73" priority="1787" operator="equal">
      <formula>"Extremo"</formula>
    </cfRule>
    <cfRule type="cellIs" dxfId="72" priority="1790" operator="equal">
      <formula>"Bajo"</formula>
    </cfRule>
    <cfRule type="cellIs" dxfId="71" priority="1789" operator="equal">
      <formula>"Moderado"</formula>
    </cfRule>
  </conditionalFormatting>
  <conditionalFormatting sqref="AJ79:AJ82">
    <cfRule type="cellIs" dxfId="70" priority="222" operator="equal">
      <formula>"Extremo"</formula>
    </cfRule>
    <cfRule type="cellIs" dxfId="69" priority="225" operator="equal">
      <formula>"Bajo"</formula>
    </cfRule>
    <cfRule type="cellIs" dxfId="68" priority="224" operator="equal">
      <formula>"Moderado"</formula>
    </cfRule>
    <cfRule type="cellIs" dxfId="67" priority="223" operator="equal">
      <formula>"Alto"</formula>
    </cfRule>
  </conditionalFormatting>
  <conditionalFormatting sqref="AJ84:AJ86">
    <cfRule type="cellIs" dxfId="66" priority="1400" operator="equal">
      <formula>"Extremo"</formula>
    </cfRule>
    <cfRule type="cellIs" dxfId="65" priority="1402" operator="equal">
      <formula>"Moderado"</formula>
    </cfRule>
    <cfRule type="cellIs" dxfId="64" priority="1403" operator="equal">
      <formula>"Bajo"</formula>
    </cfRule>
    <cfRule type="cellIs" dxfId="63" priority="1401" operator="equal">
      <formula>"Alto"</formula>
    </cfRule>
  </conditionalFormatting>
  <conditionalFormatting sqref="AJ88:AJ92">
    <cfRule type="cellIs" dxfId="62" priority="28" operator="equal">
      <formula>"Extremo"</formula>
    </cfRule>
    <cfRule type="cellIs" dxfId="61" priority="29" operator="equal">
      <formula>"Alto"</formula>
    </cfRule>
    <cfRule type="cellIs" dxfId="60" priority="30" operator="equal">
      <formula>"Moderado"</formula>
    </cfRule>
    <cfRule type="cellIs" dxfId="59" priority="31" operator="equal">
      <formula>"Bajo"</formula>
    </cfRule>
  </conditionalFormatting>
  <conditionalFormatting sqref="AJ94:AJ97">
    <cfRule type="cellIs" dxfId="58" priority="980" operator="equal">
      <formula>"Extremo"</formula>
    </cfRule>
    <cfRule type="cellIs" dxfId="57" priority="981" operator="equal">
      <formula>"Alto"</formula>
    </cfRule>
    <cfRule type="cellIs" dxfId="56" priority="982" operator="equal">
      <formula>"Moderado"</formula>
    </cfRule>
    <cfRule type="cellIs" dxfId="55" priority="983" operator="equal">
      <formula>"Bajo"</formula>
    </cfRule>
  </conditionalFormatting>
  <conditionalFormatting sqref="AJ99:AJ100">
    <cfRule type="cellIs" dxfId="54" priority="378" operator="equal">
      <formula>"Moderado"</formula>
    </cfRule>
    <cfRule type="cellIs" dxfId="53" priority="379" operator="equal">
      <formula>"Bajo"</formula>
    </cfRule>
    <cfRule type="cellIs" dxfId="52" priority="377" operator="equal">
      <formula>"Alto"</formula>
    </cfRule>
    <cfRule type="cellIs" dxfId="51" priority="376" operator="equal">
      <formula>"Extremo"</formula>
    </cfRule>
  </conditionalFormatting>
  <conditionalFormatting sqref="AJ103:AJ104">
    <cfRule type="cellIs" dxfId="50" priority="764" operator="equal">
      <formula>"Extremo"</formula>
    </cfRule>
    <cfRule type="cellIs" dxfId="49" priority="765" operator="equal">
      <formula>"Alto"</formula>
    </cfRule>
    <cfRule type="cellIs" dxfId="48" priority="766" operator="equal">
      <formula>"Moderado"</formula>
    </cfRule>
    <cfRule type="cellIs" dxfId="47" priority="767" operator="equal">
      <formula>"Bajo"</formula>
    </cfRule>
  </conditionalFormatting>
  <conditionalFormatting sqref="AJ106:AJ107">
    <cfRule type="cellIs" dxfId="46" priority="656" operator="equal">
      <formula>"Extremo"</formula>
    </cfRule>
    <cfRule type="cellIs" dxfId="45" priority="657" operator="equal">
      <formula>"Alto"</formula>
    </cfRule>
    <cfRule type="cellIs" dxfId="44" priority="658" operator="equal">
      <formula>"Moderado"</formula>
    </cfRule>
    <cfRule type="cellIs" dxfId="43" priority="659" operator="equal">
      <formula>"Bajo"</formula>
    </cfRule>
  </conditionalFormatting>
  <conditionalFormatting sqref="AJ109:AJ110">
    <cfRule type="cellIs" dxfId="42" priority="549" operator="equal">
      <formula>"Alto"</formula>
    </cfRule>
    <cfRule type="cellIs" dxfId="41" priority="550" operator="equal">
      <formula>"Moderado"</formula>
    </cfRule>
    <cfRule type="cellIs" dxfId="40" priority="551" operator="equal">
      <formula>"Bajo"</formula>
    </cfRule>
    <cfRule type="cellIs" dxfId="39" priority="548" operator="equal">
      <formula>"Extremo"</formula>
    </cfRule>
  </conditionalFormatting>
  <conditionalFormatting sqref="AJ112">
    <cfRule type="cellIs" dxfId="38" priority="490" operator="equal">
      <formula>"Bajo"</formula>
    </cfRule>
    <cfRule type="cellIs" dxfId="37" priority="487" operator="equal">
      <formula>"Extremo"</formula>
    </cfRule>
    <cfRule type="cellIs" dxfId="36" priority="488" operator="equal">
      <formula>"Alto"</formula>
    </cfRule>
    <cfRule type="cellIs" dxfId="35" priority="489" operator="equal">
      <formula>"Moderado"</formula>
    </cfRule>
  </conditionalFormatting>
  <conditionalFormatting sqref="AJ122:AJ142">
    <cfRule type="cellIs" dxfId="34" priority="87" operator="equal">
      <formula>"Extremo"</formula>
    </cfRule>
    <cfRule type="cellIs" dxfId="33" priority="88" operator="equal">
      <formula>"Alto"</formula>
    </cfRule>
    <cfRule type="cellIs" dxfId="32" priority="89" operator="equal">
      <formula>"Moderado"</formula>
    </cfRule>
    <cfRule type="cellIs" dxfId="31" priority="90" operator="equal">
      <formula>"Bajo"</formula>
    </cfRule>
  </conditionalFormatting>
  <conditionalFormatting sqref="AJ144:AJ147">
    <cfRule type="cellIs" dxfId="30" priority="55" operator="equal">
      <formula>"Extremo"</formula>
    </cfRule>
    <cfRule type="cellIs" dxfId="29" priority="56" operator="equal">
      <formula>"Alto"</formula>
    </cfRule>
    <cfRule type="cellIs" dxfId="28" priority="57" operator="equal">
      <formula>"Moderado"</formula>
    </cfRule>
    <cfRule type="cellIs" dxfId="27" priority="58" operator="equal">
      <formula>"Bajo"</formula>
    </cfRule>
  </conditionalFormatting>
  <conditionalFormatting sqref="AJ149:AJ154">
    <cfRule type="cellIs" dxfId="26" priority="85" operator="equal">
      <formula>"Moderado"</formula>
    </cfRule>
    <cfRule type="cellIs" dxfId="25" priority="84" operator="equal">
      <formula>"Alto"</formula>
    </cfRule>
    <cfRule type="cellIs" dxfId="24" priority="83" operator="equal">
      <formula>"Extremo"</formula>
    </cfRule>
    <cfRule type="cellIs" dxfId="23" priority="86" operator="equal">
      <formula>"Bajo"</formula>
    </cfRule>
  </conditionalFormatting>
  <conditionalFormatting sqref="AL147">
    <cfRule type="cellIs" dxfId="22" priority="82" operator="equal">
      <formula>"Muy Baja"</formula>
    </cfRule>
    <cfRule type="cellIs" dxfId="21" priority="81" operator="equal">
      <formula>"Baja"</formula>
    </cfRule>
    <cfRule type="cellIs" dxfId="20" priority="79" operator="equal">
      <formula>"Alta"</formula>
    </cfRule>
    <cfRule type="cellIs" dxfId="19" priority="78" operator="equal">
      <formula>"Muy Alta"</formula>
    </cfRule>
    <cfRule type="cellIs" dxfId="18" priority="80" operator="equal">
      <formula>"Media"</formula>
    </cfRule>
  </conditionalFormatting>
  <conditionalFormatting sqref="AN147">
    <cfRule type="cellIs" dxfId="17" priority="76" operator="equal">
      <formula>"Menor"</formula>
    </cfRule>
    <cfRule type="cellIs" dxfId="16" priority="75" operator="equal">
      <formula>"Moderado"</formula>
    </cfRule>
    <cfRule type="cellIs" dxfId="15" priority="74" operator="equal">
      <formula>"Mayor"</formula>
    </cfRule>
    <cfRule type="cellIs" dxfId="14" priority="73" operator="equal">
      <formula>"Catastrófico"</formula>
    </cfRule>
    <cfRule type="cellIs" dxfId="13" priority="77" operator="equal">
      <formula>"Leve"</formula>
    </cfRule>
  </conditionalFormatting>
  <conditionalFormatting sqref="AN149">
    <cfRule type="cellIs" dxfId="12" priority="50" operator="equal">
      <formula>"Catastrófico"</formula>
    </cfRule>
    <cfRule type="cellIs" dxfId="11" priority="53" operator="equal">
      <formula>"Menor"</formula>
    </cfRule>
    <cfRule type="cellIs" dxfId="10" priority="52" operator="equal">
      <formula>"Moderado"</formula>
    </cfRule>
    <cfRule type="cellIs" dxfId="9" priority="54" operator="equal">
      <formula>"Leve"</formula>
    </cfRule>
    <cfRule type="cellIs" dxfId="8" priority="51" operator="equal">
      <formula>"Mayor"</formula>
    </cfRule>
  </conditionalFormatting>
  <conditionalFormatting sqref="AP147:AQ147">
    <cfRule type="cellIs" dxfId="7" priority="69" operator="equal">
      <formula>"Extremo"</formula>
    </cfRule>
    <cfRule type="cellIs" dxfId="6" priority="70" operator="equal">
      <formula>"Alto"</formula>
    </cfRule>
    <cfRule type="cellIs" dxfId="5" priority="72" operator="equal">
      <formula>"Bajo"</formula>
    </cfRule>
    <cfRule type="cellIs" dxfId="4" priority="71" operator="equal">
      <formula>"Moderado"</formula>
    </cfRule>
  </conditionalFormatting>
  <conditionalFormatting sqref="AP149:AQ149">
    <cfRule type="cellIs" dxfId="3" priority="49" operator="equal">
      <formula>"Bajo"</formula>
    </cfRule>
    <cfRule type="cellIs" dxfId="2" priority="48" operator="equal">
      <formula>"Moderado"</formula>
    </cfRule>
    <cfRule type="cellIs" dxfId="1" priority="47" operator="equal">
      <formula>"Alto"</formula>
    </cfRule>
    <cfRule type="cellIs" dxfId="0" priority="46" operator="equal">
      <formula>"Extremo"</formula>
    </cfRule>
  </conditionalFormatting>
  <dataValidations count="4">
    <dataValidation type="list" allowBlank="1" showInputMessage="1" showErrorMessage="1" sqref="AK9:AK11 AK14:AK16 AK18 AK20:AK22 AK24 AK26:AK29 AK53 AK67:AK68 AK88:AK90 AK106 AK103:AK104 AK31 AK50 AK97:AK100" xr:uid="{00000000-0002-0000-0100-000000000000}">
      <formula1>$AV$9:$AV$12</formula1>
    </dataValidation>
    <dataValidation type="list" allowBlank="1" showInputMessage="1" showErrorMessage="1" sqref="AK119:AK125 AK128" xr:uid="{00000000-0002-0000-0100-000001000000}">
      <formula1>$AU$9:$AU$12</formula1>
    </dataValidation>
    <dataValidation type="list" allowBlank="1" showInputMessage="1" showErrorMessage="1" sqref="AK115" xr:uid="{00000000-0002-0000-0100-000002000000}">
      <formula1>$AU$10:$AU$12</formula1>
    </dataValidation>
    <dataValidation allowBlank="1" showInputMessage="1" showErrorMessage="1" error="Recuerde que las acciones se generan bajo la medida de mitigar el riesgo" sqref="AN145:AO145 AN147:AO147 AN149:AO151 AM151" xr:uid="{00000000-0002-0000-0100-000003000000}"/>
  </dataValidations>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224">
        <x14:dataValidation type="list" allowBlank="1" showInputMessage="1" showErrorMessage="1" xr:uid="{00000000-0002-0000-0100-000004000000}">
          <x14:formula1>
            <xm:f>'Opciones Tratamiento'!$B$9:$B$10</xm:f>
          </x14:formula1>
          <xm:sqref>AQ9</xm:sqref>
        </x14:dataValidation>
        <x14:dataValidation type="custom" allowBlank="1" showInputMessage="1" showErrorMessage="1" error="Recuerde que las acciones se generan bajo la medida de mitigar el riesgo" xr:uid="{00000000-0002-0000-0100-000005000000}">
          <x14:formula1>
            <xm:f>IF(OR(AK9='Opciones Tratamiento'!$B$2,AK9='Opciones Tratamiento'!$B$3,AK9='Opciones Tratamiento'!$B$4),ISBLANK(AK9),ISTEXT(AK9))</xm:f>
          </x14:formula1>
          <xm:sqref>AL9:AL10</xm:sqref>
        </x14:dataValidation>
        <x14:dataValidation type="custom" allowBlank="1" showInputMessage="1" showErrorMessage="1" error="Recuerde que las acciones se generan bajo la medida de mitigar el riesgo" xr:uid="{00000000-0002-0000-0100-000006000000}">
          <x14:formula1>
            <xm:f>IF(OR(AK9='Opciones Tratamiento'!$B$2,AK9='Opciones Tratamiento'!$B$3,AK9='Opciones Tratamiento'!$B$4),ISBLANK(AK9),ISTEXT(AK9))</xm:f>
          </x14:formula1>
          <xm:sqref>AM9:AM10</xm:sqref>
        </x14:dataValidation>
        <x14:dataValidation type="custom" allowBlank="1" showInputMessage="1" showErrorMessage="1" error="Recuerde que las acciones se generan bajo la medida de mitigar el riesgo" xr:uid="{00000000-0002-0000-0100-000007000000}">
          <x14:formula1>
            <xm:f>IF(OR(AK9='Opciones Tratamiento'!$B$2,AK9='Opciones Tratamiento'!$B$3,AK9='Opciones Tratamiento'!$B$4),ISBLANK(AK9),ISTEXT(AK9))</xm:f>
          </x14:formula1>
          <xm:sqref>AN9:AN10</xm:sqref>
        </x14:dataValidation>
        <x14:dataValidation type="custom" allowBlank="1" showInputMessage="1" showErrorMessage="1" error="Recuerde que las acciones se generan bajo la medida de mitigar el riesgo" xr:uid="{00000000-0002-0000-0100-000008000000}">
          <x14:formula1>
            <xm:f>IF(OR(AK9='Opciones Tratamiento'!$B$2,AK9='Opciones Tratamiento'!$B$3,AK9='Opciones Tratamiento'!$B$4),ISBLANK(AK9),ISTEXT(AK9))</xm:f>
          </x14:formula1>
          <xm:sqref>AO9:AO10</xm:sqref>
        </x14:dataValidation>
        <x14:dataValidation type="custom" allowBlank="1" showInputMessage="1" showErrorMessage="1" error="Recuerde que las acciones se generan bajo la medida de mitigar el riesgo" xr:uid="{00000000-0002-0000-0100-000009000000}">
          <x14:formula1>
            <xm:f>IF(OR(AK9='Opciones Tratamiento'!$B$2,AK9='Opciones Tratamiento'!$B$3,AK9='Opciones Tratamiento'!$B$4),ISBLANK(AK9),ISTEXT(AK9))</xm:f>
          </x14:formula1>
          <xm:sqref>AP9:AP10</xm:sqref>
        </x14:dataValidation>
        <x14:dataValidation type="list" allowBlank="1" showInputMessage="1" showErrorMessage="1" xr:uid="{00000000-0002-0000-0100-00000A000000}">
          <x14:formula1>
            <xm:f>'E:\MAPAS DE RIESGOS GENERAL\MR PROCESO 2023\PROCESO DE EVALUACION\[OACI-MR-01 CONTROL INTERNO.xlsx]Opciones Tratamiento'!#REF!</xm:f>
          </x14:formula1>
          <xm:sqref>J9 J11</xm:sqref>
        </x14:dataValidation>
        <x14:dataValidation type="list" allowBlank="1" showInputMessage="1" showErrorMessage="1" xr:uid="{00000000-0002-0000-0100-00000B000000}">
          <x14:formula1>
            <xm:f>'E:\MAPAS DE RIESGOS GENERAL\MR PROCESO 2023\PROCESO DE EVALUACION\[OACI-MR-01 CONTROL INTERNO.xlsx]Tabla Impacto'!#REF!</xm:f>
          </x14:formula1>
          <xm:sqref>O9 O11:O13</xm:sqref>
        </x14:dataValidation>
        <x14:dataValidation type="list" allowBlank="1" showInputMessage="1" showErrorMessage="1" xr:uid="{00000000-0002-0000-0100-00000C000000}">
          <x14:formula1>
            <xm:f>'E:\MAPAS DE RIESGOS GENERAL\MR PROCESO 2023\PROCESOS DE APOYO\[AF-MR-01 FINANCIERA 2022 V2.xlsx]Opciones Tratamiento'!#REF!</xm:f>
          </x14:formula1>
          <xm:sqref>J14:J18 J20:J28</xm:sqref>
        </x14:dataValidation>
        <x14:dataValidation type="list" allowBlank="1" showInputMessage="1" showErrorMessage="1" xr:uid="{00000000-0002-0000-0100-00000D000000}">
          <x14:formula1>
            <xm:f>'E:\MAPAS DE RIESGOS GENERAL\MR PROCESO 2023\PROCESOS DE APOYO\[A-MR-01 ALMACEN 2022 V2.xlsx]Opciones Tratamiento'!#REF!</xm:f>
          </x14:formula1>
          <xm:sqref>AP31 AP29 AQ32:AQ35 AK32:AK35 J29:J32 AK37 AQ37</xm:sqref>
        </x14:dataValidation>
        <x14:dataValidation type="custom" allowBlank="1" showInputMessage="1" showErrorMessage="1" error="Recuerde que las acciones se generan bajo la medida de mitigar el riesgo" xr:uid="{00000000-0002-0000-0100-00000E000000}">
          <x14:formula1>
            <xm:f>IF(OR(AK32='E:\MAPAS DE RIESGOS GENERAL\MR PROCESO 2023\PROCESOS DE APOYO\[A-MR-01 ALMACEN 2022 V2.xlsx]Opciones Tratamiento'!#REF!,AK32='E:\MAPAS DE RIESGOS GENERAL\MR PROCESO 2023\PROCESOS DE APOYO\[A-MR-01 ALMACEN 2022 V2.xlsx]Opciones Tratamiento'!#REF!,AK32='E:\MAPAS DE RIESGOS GENERAL\MR PROCESO 2023\PROCESOS DE APOYO\[A-MR-01 ALMACEN 2022 V2.xlsx]Opciones Tratamiento'!#REF!),ISBLANK(AK32),ISTEXT(AK32))</xm:f>
          </x14:formula1>
          <xm:sqref>AP32</xm:sqref>
        </x14:dataValidation>
        <x14:dataValidation type="custom" allowBlank="1" showInputMessage="1" showErrorMessage="1" error="Recuerde que las acciones se generan bajo la medida de mitigar el riesgo" xr:uid="{00000000-0002-0000-0100-00000F000000}">
          <x14:formula1>
            <xm:f>IF(OR(AK29='E:\MAPAS DE RIESGOS GENERAL\MR PROCESO 2023\PROCESOS DE APOYO\[A-MR-01 ALMACEN 2022 V2.xlsx]Opciones Tratamiento'!#REF!,AK29='E:\MAPAS DE RIESGOS GENERAL\MR PROCESO 2023\PROCESOS DE APOYO\[A-MR-01 ALMACEN 2022 V2.xlsx]Opciones Tratamiento'!#REF!,AK29='E:\MAPAS DE RIESGOS GENERAL\MR PROCESO 2023\PROCESOS DE APOYO\[A-MR-01 ALMACEN 2022 V2.xlsx]Opciones Tratamiento'!#REF!),ISBLANK(AK29),ISTEXT(AK29))</xm:f>
          </x14:formula1>
          <xm:sqref>AO29 AO31</xm:sqref>
        </x14:dataValidation>
        <x14:dataValidation type="custom" allowBlank="1" showInputMessage="1" showErrorMessage="1" error="Recuerde que las acciones se generan bajo la medida de mitigar el riesgo" xr:uid="{00000000-0002-0000-0100-000010000000}">
          <x14:formula1>
            <xm:f>IF(OR(AK29='E:\MAPAS DE RIESGOS GENERAL\MR PROCESO 2023\PROCESOS DE APOYO\[A-MR-01 ALMACEN 2022 V2.xlsx]Opciones Tratamiento'!#REF!,AK29='E:\MAPAS DE RIESGOS GENERAL\MR PROCESO 2023\PROCESOS DE APOYO\[A-MR-01 ALMACEN 2022 V2.xlsx]Opciones Tratamiento'!#REF!,AK29='E:\MAPAS DE RIESGOS GENERAL\MR PROCESO 2023\PROCESOS DE APOYO\[A-MR-01 ALMACEN 2022 V2.xlsx]Opciones Tratamiento'!#REF!),ISBLANK(AK29),ISTEXT(AK29))</xm:f>
          </x14:formula1>
          <xm:sqref>AN29 AN31</xm:sqref>
        </x14:dataValidation>
        <x14:dataValidation type="custom" allowBlank="1" showInputMessage="1" showErrorMessage="1" error="Recuerde que las acciones se generan bajo la medida de mitigar el riesgo" xr:uid="{00000000-0002-0000-0100-000011000000}">
          <x14:formula1>
            <xm:f>IF(OR(AK29='E:\MAPAS DE RIESGOS GENERAL\MR PROCESO 2023\PROCESOS DE APOYO\[A-MR-01 ALMACEN 2022 V2.xlsx]Opciones Tratamiento'!#REF!,AK29='E:\MAPAS DE RIESGOS GENERAL\MR PROCESO 2023\PROCESOS DE APOYO\[A-MR-01 ALMACEN 2022 V2.xlsx]Opciones Tratamiento'!#REF!,AK29='E:\MAPAS DE RIESGOS GENERAL\MR PROCESO 2023\PROCESOS DE APOYO\[A-MR-01 ALMACEN 2022 V2.xlsx]Opciones Tratamiento'!#REF!),ISBLANK(AK29),ISTEXT(AK29))</xm:f>
          </x14:formula1>
          <xm:sqref>AM29 AM31:AM32</xm:sqref>
        </x14:dataValidation>
        <x14:dataValidation type="custom" allowBlank="1" showInputMessage="1" showErrorMessage="1" error="Recuerde que las acciones se generan bajo la medida de mitigar el riesgo" xr:uid="{00000000-0002-0000-0100-000012000000}">
          <x14:formula1>
            <xm:f>IF(OR(AK29='E:\MAPAS DE RIESGOS GENERAL\MR PROCESO 2023\PROCESOS DE APOYO\[A-MR-01 ALMACEN 2022 V2.xlsx]Opciones Tratamiento'!#REF!,AK29='E:\MAPAS DE RIESGOS GENERAL\MR PROCESO 2023\PROCESOS DE APOYO\[A-MR-01 ALMACEN 2022 V2.xlsx]Opciones Tratamiento'!#REF!,AK29='E:\MAPAS DE RIESGOS GENERAL\MR PROCESO 2023\PROCESOS DE APOYO\[A-MR-01 ALMACEN 2022 V2.xlsx]Opciones Tratamiento'!#REF!),ISBLANK(AK29),ISTEXT(AK29))</xm:f>
          </x14:formula1>
          <xm:sqref>AL29 AL31:AL32</xm:sqref>
        </x14:dataValidation>
        <x14:dataValidation type="list" allowBlank="1" showInputMessage="1" showErrorMessage="1" xr:uid="{00000000-0002-0000-0100-000013000000}">
          <x14:formula1>
            <xm:f>'E:\MAPAS DE RIESGOS GENERAL\MR PROCESO 2023\PROCESOS DE APOYO\[C-MR-01 CONTRATACION 2022.xlsx]Opciones Tratamiento'!#REF!</xm:f>
          </x14:formula1>
          <xm:sqref>AK36 J33:J36</xm:sqref>
        </x14:dataValidation>
        <x14:dataValidation type="list" allowBlank="1" showInputMessage="1" showErrorMessage="1" xr:uid="{00000000-0002-0000-0100-000014000000}">
          <x14:formula1>
            <xm:f>'E:\MAPAS DE RIESGOS GENERAL\MR PROCESO 2023\PROCESOS DE APOYO\[GAD-MR-01 GESTION ADMINISTRATIVA 2022.xlsx]Opciones Tratamiento'!#REF!</xm:f>
          </x14:formula1>
          <xm:sqref>J53 AQ39 AQ44 AQ46:AQ49 J37:J51 AK55 AQ53 AQ60:AQ61 AK51 AK38:AK49</xm:sqref>
        </x14:dataValidation>
        <x14:dataValidation type="list" allowBlank="1" showInputMessage="1" showErrorMessage="1" xr:uid="{00000000-0002-0000-0100-000015000000}">
          <x14:formula1>
            <xm:f>'E:\MAPAS DE RIESGOS GENERAL\MR PROCESO 2023\PROCESOS DE APOYO\[GAD-MR-01 GESTION ADMINISTRATIVA 2022.xlsx]Tabla Impacto'!#REF!</xm:f>
          </x14:formula1>
          <xm:sqref>O41:O46 O38:O39 O48:O53 O56:O59 O62:O64 O67:O68</xm:sqref>
        </x14:dataValidation>
        <x14:dataValidation type="custom" allowBlank="1" showInputMessage="1" showErrorMessage="1" error="Recuerde que las acciones se generan bajo la medida de mitigar el riesgo" xr:uid="{00000000-0002-0000-0100-000016000000}">
          <x14:formula1>
            <xm:f>IF(OR(AK38='E:\MAPAS DE RIESGOS GENERAL\MR PROCESO 2023\PROCESOS DE APOYO\[GAD-MR-01 GESTION ADMINISTRATIVA 2022.xlsx]Opciones Tratamiento'!#REF!,AK38='E:\MAPAS DE RIESGOS GENERAL\MR PROCESO 2023\PROCESOS DE APOYO\[GAD-MR-01 GESTION ADMINISTRATIVA 2022.xlsx]Opciones Tratamiento'!#REF!,AK38='E:\MAPAS DE RIESGOS GENERAL\MR PROCESO 2023\PROCESOS DE APOYO\[GAD-MR-01 GESTION ADMINISTRATIVA 2022.xlsx]Opciones Tratamiento'!#REF!),ISBLANK(AK38),ISTEXT(AK38))</xm:f>
          </x14:formula1>
          <xm:sqref>AP38:AP41 AP44 AP47:AP52</xm:sqref>
        </x14:dataValidation>
        <x14:dataValidation type="custom" allowBlank="1" showInputMessage="1" showErrorMessage="1" error="Recuerde que las acciones se generan bajo la medida de mitigar el riesgo" xr:uid="{00000000-0002-0000-0100-000017000000}">
          <x14:formula1>
            <xm:f>IF(OR(AK38='E:\MAPAS DE RIESGOS GENERAL\MR PROCESO 2023\PROCESOS DE APOYO\[GAD-MR-01 GESTION ADMINISTRATIVA 2022.xlsx]Opciones Tratamiento'!#REF!,AK38='E:\MAPAS DE RIESGOS GENERAL\MR PROCESO 2023\PROCESOS DE APOYO\[GAD-MR-01 GESTION ADMINISTRATIVA 2022.xlsx]Opciones Tratamiento'!#REF!,AK38='E:\MAPAS DE RIESGOS GENERAL\MR PROCESO 2023\PROCESOS DE APOYO\[GAD-MR-01 GESTION ADMINISTRATIVA 2022.xlsx]Opciones Tratamiento'!#REF!),ISBLANK(AK38),ISTEXT(AK38))</xm:f>
          </x14:formula1>
          <xm:sqref>AO38 AO44 AO46:AO53 AO60:AO61 AO70 AO68 AO73:AO75 AO88 AO104 AO106:AO107 AO102 AO84</xm:sqref>
        </x14:dataValidation>
        <x14:dataValidation type="custom" allowBlank="1" showInputMessage="1" showErrorMessage="1" error="Recuerde que las acciones se generan bajo la medida de mitigar el riesgo" xr:uid="{00000000-0002-0000-0100-000018000000}">
          <x14:formula1>
            <xm:f>IF(OR(AK38='E:\MAPAS DE RIESGOS GENERAL\MR PROCESO 2023\PROCESOS DE APOYO\[GAD-MR-01 GESTION ADMINISTRATIVA 2022.xlsx]Opciones Tratamiento'!#REF!,AK38='E:\MAPAS DE RIESGOS GENERAL\MR PROCESO 2023\PROCESOS DE APOYO\[GAD-MR-01 GESTION ADMINISTRATIVA 2022.xlsx]Opciones Tratamiento'!#REF!,AK38='E:\MAPAS DE RIESGOS GENERAL\MR PROCESO 2023\PROCESOS DE APOYO\[GAD-MR-01 GESTION ADMINISTRATIVA 2022.xlsx]Opciones Tratamiento'!#REF!),ISBLANK(AK38),ISTEXT(AK38))</xm:f>
          </x14:formula1>
          <xm:sqref>AN38 AN44 AN46:AN53 AN70 AN68 AN73:AN75 AN88 AN104 AN106:AN107 AN102 AN84</xm:sqref>
        </x14:dataValidation>
        <x14:dataValidation type="custom" allowBlank="1" showInputMessage="1" showErrorMessage="1" error="Recuerde que las acciones se generan bajo la medida de mitigar el riesgo" xr:uid="{00000000-0002-0000-0100-000019000000}">
          <x14:formula1>
            <xm:f>IF(OR(AK38='E:\MAPAS DE RIESGOS GENERAL\MR PROCESO 2023\PROCESOS DE APOYO\[GAD-MR-01 GESTION ADMINISTRATIVA 2022.xlsx]Opciones Tratamiento'!#REF!,AK38='E:\MAPAS DE RIESGOS GENERAL\MR PROCESO 2023\PROCESOS DE APOYO\[GAD-MR-01 GESTION ADMINISTRATIVA 2022.xlsx]Opciones Tratamiento'!#REF!,AK38='E:\MAPAS DE RIESGOS GENERAL\MR PROCESO 2023\PROCESOS DE APOYO\[GAD-MR-01 GESTION ADMINISTRATIVA 2022.xlsx]Opciones Tratamiento'!#REF!),ISBLANK(AK38),ISTEXT(AK38))</xm:f>
          </x14:formula1>
          <xm:sqref>AM38:AM41 AM44 AM47:AM53</xm:sqref>
        </x14:dataValidation>
        <x14:dataValidation type="custom" allowBlank="1" showInputMessage="1" showErrorMessage="1" error="Recuerde que las acciones se generan bajo la medida de mitigar el riesgo" xr:uid="{00000000-0002-0000-0100-00001A000000}">
          <x14:formula1>
            <xm:f>IF(OR(AK38='E:\MAPAS DE RIESGOS GENERAL\MR PROCESO 2023\PROCESOS DE APOYO\[GAD-MR-01 GESTION ADMINISTRATIVA 2022.xlsx]Opciones Tratamiento'!#REF!,AK38='E:\MAPAS DE RIESGOS GENERAL\MR PROCESO 2023\PROCESOS DE APOYO\[GAD-MR-01 GESTION ADMINISTRATIVA 2022.xlsx]Opciones Tratamiento'!#REF!,AK38='E:\MAPAS DE RIESGOS GENERAL\MR PROCESO 2023\PROCESOS DE APOYO\[GAD-MR-01 GESTION ADMINISTRATIVA 2022.xlsx]Opciones Tratamiento'!#REF!),ISBLANK(AK38),ISTEXT(AK38))</xm:f>
          </x14:formula1>
          <xm:sqref>AL38:AL40 AL44 AL47:AL53</xm:sqref>
        </x14:dataValidation>
        <x14:dataValidation type="list" allowBlank="1" showInputMessage="1" showErrorMessage="1" xr:uid="{00000000-0002-0000-0100-00001B000000}">
          <x14:formula1>
            <xm:f>'E:\MAPAS DE RIESGOS GENERAL\MR PROCESO 2023\PROCESOS DE APOYO\[GD-MR-01 GESTION DOCUMENTAL 2022.xlsx]Opciones Tratamiento'!#REF!</xm:f>
          </x14:formula1>
          <xm:sqref>AQ54:AQ55 J54:J55 AK54</xm:sqref>
        </x14:dataValidation>
        <x14:dataValidation type="custom" allowBlank="1" showInputMessage="1" showErrorMessage="1" error="Recuerde que las acciones se generan bajo la medida de mitigar el riesgo" xr:uid="{00000000-0002-0000-0100-00001C000000}">
          <x14:formula1>
            <xm:f>IF(OR(AK54='E:\MAPAS DE RIESGOS GENERAL\MR PROCESO 2023\PROCESOS DE APOYO\[GD-MR-01 GESTION DOCUMENTAL 2022.xlsx]Opciones Tratamiento'!#REF!,AK54='E:\MAPAS DE RIESGOS GENERAL\MR PROCESO 2023\PROCESOS DE APOYO\[GD-MR-01 GESTION DOCUMENTAL 2022.xlsx]Opciones Tratamiento'!#REF!,AK54='E:\MAPAS DE RIESGOS GENERAL\MR PROCESO 2023\PROCESOS DE APOYO\[GD-MR-01 GESTION DOCUMENTAL 2022.xlsx]Opciones Tratamiento'!#REF!),ISBLANK(AK54),ISTEXT(AK54))</xm:f>
          </x14:formula1>
          <xm:sqref>AP54:AP55</xm:sqref>
        </x14:dataValidation>
        <x14:dataValidation type="custom" allowBlank="1" showInputMessage="1" showErrorMessage="1" error="Recuerde que las acciones se generan bajo la medida de mitigar el riesgo" xr:uid="{00000000-0002-0000-0100-00001D000000}">
          <x14:formula1>
            <xm:f>IF(OR(AK54='E:\MAPAS DE RIESGOS GENERAL\MR PROCESO 2023\PROCESOS DE APOYO\[GD-MR-01 GESTION DOCUMENTAL 2022.xlsx]Opciones Tratamiento'!#REF!,AK54='E:\MAPAS DE RIESGOS GENERAL\MR PROCESO 2023\PROCESOS DE APOYO\[GD-MR-01 GESTION DOCUMENTAL 2022.xlsx]Opciones Tratamiento'!#REF!,AK54='E:\MAPAS DE RIESGOS GENERAL\MR PROCESO 2023\PROCESOS DE APOYO\[GD-MR-01 GESTION DOCUMENTAL 2022.xlsx]Opciones Tratamiento'!#REF!),ISBLANK(AK54),ISTEXT(AK54))</xm:f>
          </x14:formula1>
          <xm:sqref>AO54:AO55</xm:sqref>
        </x14:dataValidation>
        <x14:dataValidation type="custom" allowBlank="1" showInputMessage="1" showErrorMessage="1" error="Recuerde que las acciones se generan bajo la medida de mitigar el riesgo" xr:uid="{00000000-0002-0000-0100-00001E000000}">
          <x14:formula1>
            <xm:f>IF(OR(AK54='E:\MAPAS DE RIESGOS GENERAL\MR PROCESO 2023\PROCESOS DE APOYO\[GD-MR-01 GESTION DOCUMENTAL 2022.xlsx]Opciones Tratamiento'!#REF!,AK54='E:\MAPAS DE RIESGOS GENERAL\MR PROCESO 2023\PROCESOS DE APOYO\[GD-MR-01 GESTION DOCUMENTAL 2022.xlsx]Opciones Tratamiento'!#REF!,AK54='E:\MAPAS DE RIESGOS GENERAL\MR PROCESO 2023\PROCESOS DE APOYO\[GD-MR-01 GESTION DOCUMENTAL 2022.xlsx]Opciones Tratamiento'!#REF!),ISBLANK(AK54),ISTEXT(AK54))</xm:f>
          </x14:formula1>
          <xm:sqref>AN54:AN55</xm:sqref>
        </x14:dataValidation>
        <x14:dataValidation type="custom" allowBlank="1" showInputMessage="1" showErrorMessage="1" error="Recuerde que las acciones se generan bajo la medida de mitigar el riesgo" xr:uid="{00000000-0002-0000-0100-00001F000000}">
          <x14:formula1>
            <xm:f>IF(OR(AK54='E:\MAPAS DE RIESGOS GENERAL\MR PROCESO 2023\PROCESOS DE APOYO\[GD-MR-01 GESTION DOCUMENTAL 2022.xlsx]Opciones Tratamiento'!#REF!,AK54='E:\MAPAS DE RIESGOS GENERAL\MR PROCESO 2023\PROCESOS DE APOYO\[GD-MR-01 GESTION DOCUMENTAL 2022.xlsx]Opciones Tratamiento'!#REF!,AK54='E:\MAPAS DE RIESGOS GENERAL\MR PROCESO 2023\PROCESOS DE APOYO\[GD-MR-01 GESTION DOCUMENTAL 2022.xlsx]Opciones Tratamiento'!#REF!),ISBLANK(AK54),ISTEXT(AK54))</xm:f>
          </x14:formula1>
          <xm:sqref>AM54:AM55</xm:sqref>
        </x14:dataValidation>
        <x14:dataValidation type="custom" allowBlank="1" showInputMessage="1" showErrorMessage="1" error="Recuerde que las acciones se generan bajo la medida de mitigar el riesgo" xr:uid="{00000000-0002-0000-0100-000020000000}">
          <x14:formula1>
            <xm:f>IF(OR(AK54='E:\MAPAS DE RIESGOS GENERAL\MR PROCESO 2023\PROCESOS DE APOYO\[GD-MR-01 GESTION DOCUMENTAL 2022.xlsx]Opciones Tratamiento'!#REF!,AK54='E:\MAPAS DE RIESGOS GENERAL\MR PROCESO 2023\PROCESOS DE APOYO\[GD-MR-01 GESTION DOCUMENTAL 2022.xlsx]Opciones Tratamiento'!#REF!,AK54='E:\MAPAS DE RIESGOS GENERAL\MR PROCESO 2023\PROCESOS DE APOYO\[GD-MR-01 GESTION DOCUMENTAL 2022.xlsx]Opciones Tratamiento'!#REF!),ISBLANK(AK54),ISTEXT(AK54))</xm:f>
          </x14:formula1>
          <xm:sqref>AL54:AL55</xm:sqref>
        </x14:dataValidation>
        <x14:dataValidation type="list" allowBlank="1" showInputMessage="1" showErrorMessage="1" xr:uid="{00000000-0002-0000-0100-000021000000}">
          <x14:formula1>
            <xm:f>'E:\MAPAS DE RIESGOS GENERAL\MR PROCESO 2023\PROCESOS DE APOYO\[GSIC-MR-01 SISTEMAS -COMUNICACION 2022.xlsx]Opciones Tratamiento'!#REF!</xm:f>
          </x14:formula1>
          <xm:sqref>AK60 AQ56 AQ58 AK56 AK58 J56:J61 AK62 AK64</xm:sqref>
        </x14:dataValidation>
        <x14:dataValidation type="custom" allowBlank="1" showInputMessage="1" showErrorMessage="1" error="Recuerde que las acciones se generan bajo la medida de mitigar el riesgo" xr:uid="{00000000-0002-0000-0100-000022000000}">
          <x14:formula1>
            <xm:f>IF(OR(AK56='E:\MAPAS DE RIESGOS GENERAL\MR PROCESO 2023\PROCESOS DE APOYO\[GSIC-MR-01 SISTEMAS -COMUNICACION 2022.xlsx]Opciones Tratamiento'!#REF!,AK56='E:\MAPAS DE RIESGOS GENERAL\MR PROCESO 2023\PROCESOS DE APOYO\[GSIC-MR-01 SISTEMAS -COMUNICACION 2022.xlsx]Opciones Tratamiento'!#REF!,AK56='E:\MAPAS DE RIESGOS GENERAL\MR PROCESO 2023\PROCESOS DE APOYO\[GSIC-MR-01 SISTEMAS -COMUNICACION 2022.xlsx]Opciones Tratamiento'!#REF!),ISBLANK(AK56),ISTEXT(AK56))</xm:f>
          </x14:formula1>
          <xm:sqref>AP56 AP58</xm:sqref>
        </x14:dataValidation>
        <x14:dataValidation type="custom" allowBlank="1" showInputMessage="1" showErrorMessage="1" error="Recuerde que las acciones se generan bajo la medida de mitigar el riesgo" xr:uid="{00000000-0002-0000-0100-000023000000}">
          <x14:formula1>
            <xm:f>IF(OR(AK56='E:\MAPAS DE RIESGOS GENERAL\MR PROCESO 2023\PROCESOS DE APOYO\[GSIC-MR-01 SISTEMAS -COMUNICACION 2022.xlsx]Opciones Tratamiento'!#REF!,AK56='E:\MAPAS DE RIESGOS GENERAL\MR PROCESO 2023\PROCESOS DE APOYO\[GSIC-MR-01 SISTEMAS -COMUNICACION 2022.xlsx]Opciones Tratamiento'!#REF!,AK56='E:\MAPAS DE RIESGOS GENERAL\MR PROCESO 2023\PROCESOS DE APOYO\[GSIC-MR-01 SISTEMAS -COMUNICACION 2022.xlsx]Opciones Tratamiento'!#REF!),ISBLANK(AK56),ISTEXT(AK56))</xm:f>
          </x14:formula1>
          <xm:sqref>AO56 AO58</xm:sqref>
        </x14:dataValidation>
        <x14:dataValidation type="custom" allowBlank="1" showInputMessage="1" showErrorMessage="1" error="Recuerde que las acciones se generan bajo la medida de mitigar el riesgo" xr:uid="{00000000-0002-0000-0100-000024000000}">
          <x14:formula1>
            <xm:f>IF(OR(AK56='E:\MAPAS DE RIESGOS GENERAL\MR PROCESO 2023\PROCESOS DE APOYO\[GSIC-MR-01 SISTEMAS -COMUNICACION 2022.xlsx]Opciones Tratamiento'!#REF!,AK56='E:\MAPAS DE RIESGOS GENERAL\MR PROCESO 2023\PROCESOS DE APOYO\[GSIC-MR-01 SISTEMAS -COMUNICACION 2022.xlsx]Opciones Tratamiento'!#REF!,AK56='E:\MAPAS DE RIESGOS GENERAL\MR PROCESO 2023\PROCESOS DE APOYO\[GSIC-MR-01 SISTEMAS -COMUNICACION 2022.xlsx]Opciones Tratamiento'!#REF!),ISBLANK(AK56),ISTEXT(AK56))</xm:f>
          </x14:formula1>
          <xm:sqref>AN56 AN58</xm:sqref>
        </x14:dataValidation>
        <x14:dataValidation type="custom" allowBlank="1" showInputMessage="1" showErrorMessage="1" error="Recuerde que las acciones se generan bajo la medida de mitigar el riesgo" xr:uid="{00000000-0002-0000-0100-000025000000}">
          <x14:formula1>
            <xm:f>IF(OR(AK56='E:\MAPAS DE RIESGOS GENERAL\MR PROCESO 2023\PROCESOS DE APOYO\[GSIC-MR-01 SISTEMAS -COMUNICACION 2022.xlsx]Opciones Tratamiento'!#REF!,AK56='E:\MAPAS DE RIESGOS GENERAL\MR PROCESO 2023\PROCESOS DE APOYO\[GSIC-MR-01 SISTEMAS -COMUNICACION 2022.xlsx]Opciones Tratamiento'!#REF!,AK56='E:\MAPAS DE RIESGOS GENERAL\MR PROCESO 2023\PROCESOS DE APOYO\[GSIC-MR-01 SISTEMAS -COMUNICACION 2022.xlsx]Opciones Tratamiento'!#REF!),ISBLANK(AK56),ISTEXT(AK56))</xm:f>
          </x14:formula1>
          <xm:sqref>AM56 AM58</xm:sqref>
        </x14:dataValidation>
        <x14:dataValidation type="custom" allowBlank="1" showInputMessage="1" showErrorMessage="1" error="Recuerde que las acciones se generan bajo la medida de mitigar el riesgo" xr:uid="{00000000-0002-0000-0100-000026000000}">
          <x14:formula1>
            <xm:f>IF(OR(AK56='E:\MAPAS DE RIESGOS GENERAL\MR PROCESO 2023\PROCESOS DE APOYO\[GSIC-MR-01 SISTEMAS -COMUNICACION 2022.xlsx]Opciones Tratamiento'!#REF!,AK56='E:\MAPAS DE RIESGOS GENERAL\MR PROCESO 2023\PROCESOS DE APOYO\[GSIC-MR-01 SISTEMAS -COMUNICACION 2022.xlsx]Opciones Tratamiento'!#REF!,AK56='E:\MAPAS DE RIESGOS GENERAL\MR PROCESO 2023\PROCESOS DE APOYO\[GSIC-MR-01 SISTEMAS -COMUNICACION 2022.xlsx]Opciones Tratamiento'!#REF!),ISBLANK(AK56),ISTEXT(AK56))</xm:f>
          </x14:formula1>
          <xm:sqref>AL56 AL58</xm:sqref>
        </x14:dataValidation>
        <x14:dataValidation type="list" allowBlank="1" showInputMessage="1" showErrorMessage="1" xr:uid="{00000000-0002-0000-0100-000027000000}">
          <x14:formula1>
            <xm:f>'E:\MAPAS DE RIESGOS GENERAL\MR PROCESO 2023\PROCESOS DE APOYO\[IB-MR-01 BIOMEDICA 2022.xlsx]Opciones Tratamiento'!#REF!</xm:f>
          </x14:formula1>
          <xm:sqref>AQ64 AQ62 J62:J64</xm:sqref>
        </x14:dataValidation>
        <x14:dataValidation type="custom" allowBlank="1" showInputMessage="1" showErrorMessage="1" error="Recuerde que las acciones se generan bajo la medida de mitigar el riesgo" xr:uid="{00000000-0002-0000-0100-000028000000}">
          <x14:formula1>
            <xm:f>IF(OR(AK62='E:\MAPAS DE RIESGOS GENERAL\MR PROCESO 2023\PROCESOS DE APOYO\[IB-MR-01 BIOMEDICA 2022.xlsx]Opciones Tratamiento'!#REF!,AK62='E:\MAPAS DE RIESGOS GENERAL\MR PROCESO 2023\PROCESOS DE APOYO\[IB-MR-01 BIOMEDICA 2022.xlsx]Opciones Tratamiento'!#REF!,AK62='E:\MAPAS DE RIESGOS GENERAL\MR PROCESO 2023\PROCESOS DE APOYO\[IB-MR-01 BIOMEDICA 2022.xlsx]Opciones Tratamiento'!#REF!),ISBLANK(AK62),ISTEXT(AK62))</xm:f>
          </x14:formula1>
          <xm:sqref>AP62 AP64</xm:sqref>
        </x14:dataValidation>
        <x14:dataValidation type="custom" allowBlank="1" showInputMessage="1" showErrorMessage="1" error="Recuerde que las acciones se generan bajo la medida de mitigar el riesgo" xr:uid="{00000000-0002-0000-0100-000029000000}">
          <x14:formula1>
            <xm:f>IF(OR(AK62='E:\MAPAS DE RIESGOS GENERAL\MR PROCESO 2023\PROCESOS DE APOYO\[IB-MR-01 BIOMEDICA 2022.xlsx]Opciones Tratamiento'!#REF!,AK62='E:\MAPAS DE RIESGOS GENERAL\MR PROCESO 2023\PROCESOS DE APOYO\[IB-MR-01 BIOMEDICA 2022.xlsx]Opciones Tratamiento'!#REF!,AK62='E:\MAPAS DE RIESGOS GENERAL\MR PROCESO 2023\PROCESOS DE APOYO\[IB-MR-01 BIOMEDICA 2022.xlsx]Opciones Tratamiento'!#REF!),ISBLANK(AK62),ISTEXT(AK62))</xm:f>
          </x14:formula1>
          <xm:sqref>AO62 AO64</xm:sqref>
        </x14:dataValidation>
        <x14:dataValidation type="custom" allowBlank="1" showInputMessage="1" showErrorMessage="1" error="Recuerde que las acciones se generan bajo la medida de mitigar el riesgo" xr:uid="{00000000-0002-0000-0100-00002A000000}">
          <x14:formula1>
            <xm:f>IF(OR(AK62='E:\MAPAS DE RIESGOS GENERAL\MR PROCESO 2023\PROCESOS DE APOYO\[IB-MR-01 BIOMEDICA 2022.xlsx]Opciones Tratamiento'!#REF!,AK62='E:\MAPAS DE RIESGOS GENERAL\MR PROCESO 2023\PROCESOS DE APOYO\[IB-MR-01 BIOMEDICA 2022.xlsx]Opciones Tratamiento'!#REF!,AK62='E:\MAPAS DE RIESGOS GENERAL\MR PROCESO 2023\PROCESOS DE APOYO\[IB-MR-01 BIOMEDICA 2022.xlsx]Opciones Tratamiento'!#REF!),ISBLANK(AK62),ISTEXT(AK62))</xm:f>
          </x14:formula1>
          <xm:sqref>AN62 AN64</xm:sqref>
        </x14:dataValidation>
        <x14:dataValidation type="custom" allowBlank="1" showInputMessage="1" showErrorMessage="1" error="Recuerde que las acciones se generan bajo la medida de mitigar el riesgo" xr:uid="{00000000-0002-0000-0100-00002B000000}">
          <x14:formula1>
            <xm:f>IF(OR(AK62='E:\MAPAS DE RIESGOS GENERAL\MR PROCESO 2023\PROCESOS DE APOYO\[IB-MR-01 BIOMEDICA 2022.xlsx]Opciones Tratamiento'!#REF!,AK62='E:\MAPAS DE RIESGOS GENERAL\MR PROCESO 2023\PROCESOS DE APOYO\[IB-MR-01 BIOMEDICA 2022.xlsx]Opciones Tratamiento'!#REF!,AK62='E:\MAPAS DE RIESGOS GENERAL\MR PROCESO 2023\PROCESOS DE APOYO\[IB-MR-01 BIOMEDICA 2022.xlsx]Opciones Tratamiento'!#REF!),ISBLANK(AK62),ISTEXT(AK62))</xm:f>
          </x14:formula1>
          <xm:sqref>AM62 AM64</xm:sqref>
        </x14:dataValidation>
        <x14:dataValidation type="custom" allowBlank="1" showInputMessage="1" showErrorMessage="1" error="Recuerde que las acciones se generan bajo la medida de mitigar el riesgo" xr:uid="{00000000-0002-0000-0100-00002C000000}">
          <x14:formula1>
            <xm:f>IF(OR(AK62='E:\MAPAS DE RIESGOS GENERAL\MR PROCESO 2023\PROCESOS DE APOYO\[IB-MR-01 BIOMEDICA 2022.xlsx]Opciones Tratamiento'!#REF!,AK62='E:\MAPAS DE RIESGOS GENERAL\MR PROCESO 2023\PROCESOS DE APOYO\[IB-MR-01 BIOMEDICA 2022.xlsx]Opciones Tratamiento'!#REF!,AK62='E:\MAPAS DE RIESGOS GENERAL\MR PROCESO 2023\PROCESOS DE APOYO\[IB-MR-01 BIOMEDICA 2022.xlsx]Opciones Tratamiento'!#REF!),ISBLANK(AK62),ISTEXT(AK62))</xm:f>
          </x14:formula1>
          <xm:sqref>AL62 AL64</xm:sqref>
        </x14:dataValidation>
        <x14:dataValidation type="list" allowBlank="1" showInputMessage="1" showErrorMessage="1" xr:uid="{00000000-0002-0000-0100-00002D000000}">
          <x14:formula1>
            <xm:f>'E:\MAPAS DE RIESGOS GENERAL\MR PROCESO 2023\PROCESOS DE APOYO\[INT-MR-01  SERVICIOS APOYO  2022.xlsx]Opciones Tratamiento'!#REF!</xm:f>
          </x14:formula1>
          <xm:sqref>J65:J66 AK65</xm:sqref>
        </x14:dataValidation>
        <x14:dataValidation type="list" allowBlank="1" showInputMessage="1" showErrorMessage="1" xr:uid="{00000000-0002-0000-0100-00002E000000}">
          <x14:formula1>
            <xm:f>'E:\MAPAS DE RIESGOS GENERAL\MR PROCESO 2023\PROCESOS DE APOYO\[INT-MR-01  SERVICIOS APOYO  2022.xlsx]Tabla Impacto'!#REF!</xm:f>
          </x14:formula1>
          <xm:sqref>O65:O66</xm:sqref>
        </x14:dataValidation>
        <x14:dataValidation type="list" allowBlank="1" showInputMessage="1" showErrorMessage="1" xr:uid="{00000000-0002-0000-0100-00002F000000}">
          <x14:formula1>
            <xm:f>'E:\MAPAS DE RIESGOS GENERAL\MR PROCESO 2023\PROCESOS DE APOYO\[INT-MR-01  SERVICIOS APOYO  2022.xlsx]Tabla Valoración controles'!#REF!</xm:f>
          </x14:formula1>
          <xm:sqref>W65:X66 Z65:AB66</xm:sqref>
        </x14:dataValidation>
        <x14:dataValidation type="list" allowBlank="1" showInputMessage="1" showErrorMessage="1" xr:uid="{00000000-0002-0000-0100-000030000000}">
          <x14:formula1>
            <xm:f>'E:\MAPAS DE RIESGOS GENERAL\MR PROCESO 2023\PROCESOS DE APOYO\[MAN-MR-01 MANTENIMIENTO 2022.xlsx]Opciones Tratamiento'!#REF!</xm:f>
          </x14:formula1>
          <xm:sqref>AQ67:AQ68 J67:J68</xm:sqref>
        </x14:dataValidation>
        <x14:dataValidation type="list" allowBlank="1" showInputMessage="1" showErrorMessage="1" xr:uid="{00000000-0002-0000-0100-000031000000}">
          <x14:formula1>
            <xm:f>'E:\MAPAS DE RIESGOS GENERAL\MR PROCESO 2023\PROCESOS DE APOYO\[OAJ-MR-01 JURIDICA  2022.xlsx]Opciones Tratamiento'!#REF!</xm:f>
          </x14:formula1>
          <xm:sqref>AQ69:AQ70 AK69:AK70 J69:J70</xm:sqref>
        </x14:dataValidation>
        <x14:dataValidation type="list" allowBlank="1" showInputMessage="1" showErrorMessage="1" xr:uid="{00000000-0002-0000-0100-000032000000}">
          <x14:formula1>
            <xm:f>'E:\MAPAS DE RIESGOS GENERAL\MR PROCESO 2023\PROCESOS ESTRATEGICOS\[GAC-MR-01 GESTION INVESTIGACION E INN 2022.xlsx]Opciones Tratamiento'!#REF!</xm:f>
          </x14:formula1>
          <xm:sqref>J71:J72 AQ71:AQ72 AK71:AK72</xm:sqref>
        </x14:dataValidation>
        <x14:dataValidation type="list" allowBlank="1" showInputMessage="1" showErrorMessage="1" xr:uid="{00000000-0002-0000-0100-000033000000}">
          <x14:formula1>
            <xm:f>'E:\MAPAS DE RIESGOS GENERAL\MR PROCESO 2023\PROCESOS ESTRATEGICOS\[GAC-MR-01 GESTION INVESTIGACION E INN 2022.xlsx]Tabla Impacto'!#REF!</xm:f>
          </x14:formula1>
          <xm:sqref>O71:O72</xm:sqref>
        </x14:dataValidation>
        <x14:dataValidation type="list" allowBlank="1" showInputMessage="1" showErrorMessage="1" xr:uid="{00000000-0002-0000-0100-000034000000}">
          <x14:formula1>
            <xm:f>'E:\MAPAS DE RIESGOS GENERAL\MR PROCESO 2023\PROCESOS ESTRATEGICOS\[GAC-MR-01 GESTION INVESTIGACION E INN 2022.xlsx]Tabla Valoración controles'!#REF!</xm:f>
          </x14:formula1>
          <xm:sqref>W71:X72 Z71:AB72</xm:sqref>
        </x14:dataValidation>
        <x14:dataValidation type="list" allowBlank="1" showInputMessage="1" showErrorMessage="1" xr:uid="{00000000-0002-0000-0100-000035000000}">
          <x14:formula1>
            <xm:f>'C:\Users\FACT35\Downloads\PROCESOS ESTRATEGICOS\[GER-MR-01 DIRECCIONAMIENTO 2022.xlsx]Opciones Tratamiento'!#REF!</xm:f>
          </x14:formula1>
          <xm:sqref>AQ84 AQ73:AQ74 AK73:AK74 J73:J74 AQ80</xm:sqref>
        </x14:dataValidation>
        <x14:dataValidation type="list" allowBlank="1" showInputMessage="1" showErrorMessage="1" xr:uid="{00000000-0002-0000-0100-000036000000}">
          <x14:formula1>
            <xm:f>'C:\Users\FACT35\Downloads\PROCESOS ESTRATEGICOS\[GER-MR-01 DIRECCIONAMIENTO 2022.xlsx]Tabla Impacto'!#REF!</xm:f>
          </x14:formula1>
          <xm:sqref>O73</xm:sqref>
        </x14:dataValidation>
        <x14:dataValidation type="list" allowBlank="1" showInputMessage="1" showErrorMessage="1" xr:uid="{00000000-0002-0000-0100-000037000000}">
          <x14:formula1>
            <xm:f>'C:\Users\FACT35\Downloads\PROCESOS ESTRATEGICOS\[GER-MR-01 DIRECCIONAMIENTO 2022.xlsx]Tabla Valoración controles'!#REF!</xm:f>
          </x14:formula1>
          <xm:sqref>Z73:AB74 W73:X74</xm:sqref>
        </x14:dataValidation>
        <x14:dataValidation type="custom" allowBlank="1" showInputMessage="1" showErrorMessage="1" error="Recuerde que las acciones se generan bajo la medida de mitigar el riesgo" xr:uid="{00000000-0002-0000-0100-000038000000}">
          <x14:formula1>
            <xm:f>IF(OR(AK73='C:\Users\FACT35\Downloads\PROCESOS ESTRATEGICOS\[GER-MR-01 DIRECCIONAMIENTO 2022.xlsx]Opciones Tratamiento'!#REF!,AK73='C:\Users\FACT35\Downloads\PROCESOS ESTRATEGICOS\[GER-MR-01 DIRECCIONAMIENTO 2022.xlsx]Opciones Tratamiento'!#REF!,AK73='C:\Users\FACT35\Downloads\PROCESOS ESTRATEGICOS\[GER-MR-01 DIRECCIONAMIENTO 2022.xlsx]Opciones Tratamiento'!#REF!),ISBLANK(AK73),ISTEXT(AK73))</xm:f>
          </x14:formula1>
          <xm:sqref>AM73:AM74</xm:sqref>
        </x14:dataValidation>
        <x14:dataValidation type="custom" allowBlank="1" showInputMessage="1" showErrorMessage="1" error="Recuerde que las acciones se generan bajo la medida de mitigar el riesgo" xr:uid="{00000000-0002-0000-0100-000039000000}">
          <x14:formula1>
            <xm:f>IF(OR(AK73='C:\Users\FACT35\Downloads\PROCESOS ESTRATEGICOS\[GER-MR-01 DIRECCIONAMIENTO 2022.xlsx]Opciones Tratamiento'!#REF!,AK73='C:\Users\FACT35\Downloads\PROCESOS ESTRATEGICOS\[GER-MR-01 DIRECCIONAMIENTO 2022.xlsx]Opciones Tratamiento'!#REF!,AK73='C:\Users\FACT35\Downloads\PROCESOS ESTRATEGICOS\[GER-MR-01 DIRECCIONAMIENTO 2022.xlsx]Opciones Tratamiento'!#REF!),ISBLANK(AK73),ISTEXT(AK73))</xm:f>
          </x14:formula1>
          <xm:sqref>AL73:AL74</xm:sqref>
        </x14:dataValidation>
        <x14:dataValidation type="list" allowBlank="1" showInputMessage="1" showErrorMessage="1" xr:uid="{00000000-0002-0000-0100-00003A000000}">
          <x14:formula1>
            <xm:f>'C:\Users\FACT35\Downloads\PROCESOS ESTRATEGICOS\[MAPA DE RIESGOS CALIDAD CON SUGERENCIA.xlsx]Opciones Tratamiento'!#REF!</xm:f>
          </x14:formula1>
          <xm:sqref>AK77 AQ75 AQ77 AK75 J75:J78 AK101 AK79:AK80 AK84:AK85</xm:sqref>
        </x14:dataValidation>
        <x14:dataValidation type="list" allowBlank="1" showInputMessage="1" showErrorMessage="1" xr:uid="{00000000-0002-0000-0100-00003B000000}">
          <x14:formula1>
            <xm:f>'C:\Users\FACT35\Downloads\PROCESOS ESTRATEGICOS\[MAPA DE RIESGOS CALIDAD CON SUGERENCIA.xlsx]Tabla Impacto'!#REF!</xm:f>
          </x14:formula1>
          <xm:sqref>O74:O75 O77 O84 O79:P80</xm:sqref>
        </x14:dataValidation>
        <x14:dataValidation type="list" allowBlank="1" showInputMessage="1" showErrorMessage="1" xr:uid="{00000000-0002-0000-0100-00003C000000}">
          <x14:formula1>
            <xm:f>'C:\Users\FACT35\Downloads\PROCESOS ESTRATEGICOS\[MAPA DE RIESGOS CALIDAD CON SUGERENCIA.xlsx]Tabla Valoración controles'!#REF!</xm:f>
          </x14:formula1>
          <xm:sqref>Z75:AB80 W75:X80</xm:sqref>
        </x14:dataValidation>
        <x14:dataValidation type="custom" allowBlank="1" showInputMessage="1" showErrorMessage="1" error="Recuerde que las acciones se generan bajo la medida de mitigar el riesgo" xr:uid="{00000000-0002-0000-0100-00003D000000}">
          <x14:formula1>
            <xm:f>IF(OR(AK75='C:\Users\FACT35\Downloads\PROCESOS ESTRATEGICOS\[MAPA DE RIESGOS CALIDAD CON SUGERENCIA.xlsx]Opciones Tratamiento'!#REF!,AK75='C:\Users\FACT35\Downloads\PROCESOS ESTRATEGICOS\[MAPA DE RIESGOS CALIDAD CON SUGERENCIA.xlsx]Opciones Tratamiento'!#REF!,AK75='C:\Users\FACT35\Downloads\PROCESOS ESTRATEGICOS\[MAPA DE RIESGOS CALIDAD CON SUGERENCIA.xlsx]Opciones Tratamiento'!#REF!),ISBLANK(AK75),ISTEXT(AK75))</xm:f>
          </x14:formula1>
          <xm:sqref>AP75</xm:sqref>
        </x14:dataValidation>
        <x14:dataValidation type="custom" allowBlank="1" showInputMessage="1" showErrorMessage="1" error="Recuerde que las acciones se generan bajo la medida de mitigar el riesgo" xr:uid="{00000000-0002-0000-0100-00003E000000}">
          <x14:formula1>
            <xm:f>IF(OR(AK75='C:\Users\FACT35\Downloads\PROCESOS ESTRATEGICOS\[MAPA DE RIESGOS CALIDAD CON SUGERENCIA.xlsx]Opciones Tratamiento'!#REF!,AK75='C:\Users\FACT35\Downloads\PROCESOS ESTRATEGICOS\[MAPA DE RIESGOS CALIDAD CON SUGERENCIA.xlsx]Opciones Tratamiento'!#REF!,AK75='C:\Users\FACT35\Downloads\PROCESOS ESTRATEGICOS\[MAPA DE RIESGOS CALIDAD CON SUGERENCIA.xlsx]Opciones Tratamiento'!#REF!),ISBLANK(AK75),ISTEXT(AK75))</xm:f>
          </x14:formula1>
          <xm:sqref>AM75</xm:sqref>
        </x14:dataValidation>
        <x14:dataValidation type="custom" allowBlank="1" showInputMessage="1" showErrorMessage="1" error="Recuerde que las acciones se generan bajo la medida de mitigar el riesgo" xr:uid="{00000000-0002-0000-0100-00003F000000}">
          <x14:formula1>
            <xm:f>IF(OR(AK75='C:\Users\FACT35\Downloads\PROCESOS ESTRATEGICOS\[MAPA DE RIESGOS CALIDAD CON SUGERENCIA.xlsx]Opciones Tratamiento'!#REF!,AK75='C:\Users\FACT35\Downloads\PROCESOS ESTRATEGICOS\[MAPA DE RIESGOS CALIDAD CON SUGERENCIA.xlsx]Opciones Tratamiento'!#REF!,AK75='C:\Users\FACT35\Downloads\PROCESOS ESTRATEGICOS\[MAPA DE RIESGOS CALIDAD CON SUGERENCIA.xlsx]Opciones Tratamiento'!#REF!),ISBLANK(AK75),ISTEXT(AK75))</xm:f>
          </x14:formula1>
          <xm:sqref>AL75</xm:sqref>
        </x14:dataValidation>
        <x14:dataValidation type="custom" allowBlank="1" showInputMessage="1" showErrorMessage="1" error="Recuerde que las acciones se generan bajo la medida de mitigar el riesgo" xr:uid="{00000000-0002-0000-0100-000040000000}">
          <x14:formula1>
            <xm:f>IF(OR(#REF!='C:\Users\FACT35\Downloads\PROCESOS ESTRATEGICOS\[MAPA DE RIESGOS CALIDAD CON SUGERENCIA.xlsx]Opciones Tratamiento'!#REF!,#REF!='C:\Users\FACT35\Downloads\PROCESOS ESTRATEGICOS\[MAPA DE RIESGOS CALIDAD CON SUGERENCIA.xlsx]Opciones Tratamiento'!#REF!,#REF!='C:\Users\FACT35\Downloads\PROCESOS ESTRATEGICOS\[MAPA DE RIESGOS CALIDAD CON SUGERENCIA.xlsx]Opciones Tratamiento'!#REF!),ISBLANK(#REF!),ISTEXT(#REF!))</xm:f>
          </x14:formula1>
          <xm:sqref>AL77:AP77</xm:sqref>
        </x14:dataValidation>
        <x14:dataValidation type="list" allowBlank="1" showInputMessage="1" showErrorMessage="1" xr:uid="{00000000-0002-0000-0100-000041000000}">
          <x14:formula1>
            <xm:f>'C:\Users\FACT35\Downloads\PROCESOS ESTRATEGICOS\[TH-MR-01 TALENTO HUMANO 2022.xlsx]Opciones Tratamiento'!#REF!</xm:f>
          </x14:formula1>
          <xm:sqref>AK86 J79:J80 J84:J87</xm:sqref>
        </x14:dataValidation>
        <x14:dataValidation type="list" allowBlank="1" showInputMessage="1" showErrorMessage="1" xr:uid="{00000000-0002-0000-0100-000042000000}">
          <x14:formula1>
            <xm:f>'C:\Users\FACT35\Downloads\PROCESOS ESTRATEGICOS\[TH-MR-01 TALENTO HUMANO 2022.xlsx]Tabla Impacto'!#REF!</xm:f>
          </x14:formula1>
          <xm:sqref>O85:O87</xm:sqref>
        </x14:dataValidation>
        <x14:dataValidation type="list" allowBlank="1" showInputMessage="1" showErrorMessage="1" xr:uid="{00000000-0002-0000-0100-000043000000}">
          <x14:formula1>
            <xm:f>'C:\Users\FACT35\Downloads\PROCESOS ESTRATEGICOS\[TH-MR-01 TALENTO HUMANO 2022.xlsx]Tabla Valoración controles'!#REF!</xm:f>
          </x14:formula1>
          <xm:sqref>W84:X87 Z84:AB87</xm:sqref>
        </x14:dataValidation>
        <x14:dataValidation type="list" allowBlank="1" showInputMessage="1" showErrorMessage="1" xr:uid="{00000000-0002-0000-0100-000044000000}">
          <x14:formula1>
            <xm:f>'C:\Users\FACT35\Downloads\PROCESOS MISIONALES\[ASS-MR-01.xlsx]Opciones Tratamiento'!#REF!</xm:f>
          </x14:formula1>
          <xm:sqref>J88 AQ88</xm:sqref>
        </x14:dataValidation>
        <x14:dataValidation type="list" allowBlank="1" showInputMessage="1" showErrorMessage="1" xr:uid="{00000000-0002-0000-0100-000045000000}">
          <x14:formula1>
            <xm:f>'C:\Users\FACT35\Downloads\PROCESOS MISIONALES\[ASS-MR-01.xlsx]Tabla Impacto'!#REF!</xm:f>
          </x14:formula1>
          <xm:sqref>O88</xm:sqref>
        </x14:dataValidation>
        <x14:dataValidation type="list" allowBlank="1" showInputMessage="1" showErrorMessage="1" xr:uid="{00000000-0002-0000-0100-000046000000}">
          <x14:formula1>
            <xm:f>'C:\Users\FACT35\Downloads\PROCESOS MISIONALES\[ASS-MR-01.xlsx]Tabla Valoración controles'!#REF!</xm:f>
          </x14:formula1>
          <xm:sqref>W88:X88 Z88:AB88</xm:sqref>
        </x14:dataValidation>
        <x14:dataValidation type="list" allowBlank="1" showInputMessage="1" showErrorMessage="1" xr:uid="{00000000-0002-0000-0100-000047000000}">
          <x14:formula1>
            <xm:f>'C:\Users\FACT35\Downloads\PROCESOS MISIONALES\[ENF-MR-01.xlsx]Opciones Tratamiento'!#REF!</xm:f>
          </x14:formula1>
          <xm:sqref>AQ89 J89:J90</xm:sqref>
        </x14:dataValidation>
        <x14:dataValidation type="custom" allowBlank="1" showInputMessage="1" showErrorMessage="1" error="Recuerde que las acciones se generan bajo la medida de mitigar el riesgo" xr:uid="{00000000-0002-0000-0100-000048000000}">
          <x14:formula1>
            <xm:f>IF(OR(AK90='C:\2022\RIESGOS\MAPAS DE RIESGO\PROCESO\PROCESOS MISIONALES\[UI-MR-01_.xlsx]Opciones Tratamiento'!#REF!,AK90='C:\2022\RIESGOS\MAPAS DE RIESGO\PROCESO\PROCESOS MISIONALES\[UI-MR-01_.xlsx]Opciones Tratamiento'!#REF!,AK90='C:\2022\RIESGOS\MAPAS DE RIESGO\PROCESO\PROCESOS MISIONALES\[UI-MR-01_.xlsx]Opciones Tratamiento'!#REF!),ISBLANK(AK90),ISTEXT(AK90))</xm:f>
          </x14:formula1>
          <xm:sqref>AL90</xm:sqref>
        </x14:dataValidation>
        <x14:dataValidation type="custom" allowBlank="1" showInputMessage="1" showErrorMessage="1" error="Recuerde que las acciones se generan bajo la medida de mitigar el riesgo" xr:uid="{00000000-0002-0000-0100-000049000000}">
          <x14:formula1>
            <xm:f>IF(OR(AK90='C:\2022\RIESGOS\MAPAS DE RIESGO\PROCESO\PROCESOS MISIONALES\[UI-MR-01_.xlsx]Opciones Tratamiento'!#REF!,AK90='C:\2022\RIESGOS\MAPAS DE RIESGO\PROCESO\PROCESOS MISIONALES\[UI-MR-01_.xlsx]Opciones Tratamiento'!#REF!,AK90='C:\2022\RIESGOS\MAPAS DE RIESGO\PROCESO\PROCESOS MISIONALES\[UI-MR-01_.xlsx]Opciones Tratamiento'!#REF!),ISBLANK(AK90),ISTEXT(AK90))</xm:f>
          </x14:formula1>
          <xm:sqref>AM90</xm:sqref>
        </x14:dataValidation>
        <x14:dataValidation type="custom" allowBlank="1" showInputMessage="1" showErrorMessage="1" error="Recuerde que las acciones se generan bajo la medida de mitigar el riesgo" xr:uid="{00000000-0002-0000-0100-00004A000000}">
          <x14:formula1>
            <xm:f>IF(OR(AK90='C:\2022\RIESGOS\MAPAS DE RIESGO\PROCESO\PROCESOS MISIONALES\[UI-MR-01_.xlsx]Opciones Tratamiento'!#REF!,AK90='C:\2022\RIESGOS\MAPAS DE RIESGO\PROCESO\PROCESOS MISIONALES\[UI-MR-01_.xlsx]Opciones Tratamiento'!#REF!,AK90='C:\2022\RIESGOS\MAPAS DE RIESGO\PROCESO\PROCESOS MISIONALES\[UI-MR-01_.xlsx]Opciones Tratamiento'!#REF!),ISBLANK(AK90),ISTEXT(AK90))</xm:f>
          </x14:formula1>
          <xm:sqref>AN90</xm:sqref>
        </x14:dataValidation>
        <x14:dataValidation type="custom" allowBlank="1" showInputMessage="1" showErrorMessage="1" error="Recuerde que las acciones se generan bajo la medida de mitigar el riesgo" xr:uid="{00000000-0002-0000-0100-00004B000000}">
          <x14:formula1>
            <xm:f>IF(OR(AK90='C:\2022\RIESGOS\MAPAS DE RIESGO\PROCESO\PROCESOS MISIONALES\[UI-MR-01_.xlsx]Opciones Tratamiento'!#REF!,AK90='C:\2022\RIESGOS\MAPAS DE RIESGO\PROCESO\PROCESOS MISIONALES\[UI-MR-01_.xlsx]Opciones Tratamiento'!#REF!,AK90='C:\2022\RIESGOS\MAPAS DE RIESGO\PROCESO\PROCESOS MISIONALES\[UI-MR-01_.xlsx]Opciones Tratamiento'!#REF!),ISBLANK(AK90),ISTEXT(AK90))</xm:f>
          </x14:formula1>
          <xm:sqref>AO90</xm:sqref>
        </x14:dataValidation>
        <x14:dataValidation type="custom" allowBlank="1" showInputMessage="1" showErrorMessage="1" error="Recuerde que las acciones se generan bajo la medida de mitigar el riesgo" xr:uid="{00000000-0002-0000-0100-00004C000000}">
          <x14:formula1>
            <xm:f>IF(OR(AK90='C:\2022\RIESGOS\MAPAS DE RIESGO\PROCESO\PROCESOS MISIONALES\[UI-MR-01_.xlsx]Opciones Tratamiento'!#REF!,AK90='C:\2022\RIESGOS\MAPAS DE RIESGO\PROCESO\PROCESOS MISIONALES\[UI-MR-01_.xlsx]Opciones Tratamiento'!#REF!,AK90='C:\2022\RIESGOS\MAPAS DE RIESGO\PROCESO\PROCESOS MISIONALES\[UI-MR-01_.xlsx]Opciones Tratamiento'!#REF!),ISBLANK(AK90),ISTEXT(AK90))</xm:f>
          </x14:formula1>
          <xm:sqref>AP90</xm:sqref>
        </x14:dataValidation>
        <x14:dataValidation type="list" allowBlank="1" showInputMessage="1" showErrorMessage="1" xr:uid="{00000000-0002-0000-0100-00004D000000}">
          <x14:formula1>
            <xm:f>'C:\2022\RIESGOS\MAPAS DE RIESGO\PROCESO\PROCESOS MISIONALES\[UI-MR-01_.xlsx]Opciones Tratamiento'!#REF!</xm:f>
          </x14:formula1>
          <xm:sqref>AQ90</xm:sqref>
        </x14:dataValidation>
        <x14:dataValidation type="list" allowBlank="1" showInputMessage="1" showErrorMessage="1" xr:uid="{00000000-0002-0000-0100-00004E000000}">
          <x14:formula1>
            <xm:f>'C:\Users\FACT35\Downloads\PROCESOS MISIONALES\[GQR-MR-01.xlsx]Opciones Tratamiento'!#REF!</xm:f>
          </x14:formula1>
          <xm:sqref>J91:J93 AK91:AK92 AK94:AK96</xm:sqref>
        </x14:dataValidation>
        <x14:dataValidation type="list" allowBlank="1" showInputMessage="1" showErrorMessage="1" xr:uid="{00000000-0002-0000-0100-00004F000000}">
          <x14:formula1>
            <xm:f>'C:\Users\FACT35\Downloads\PROCESOS MISIONALES\[GQR-MR-01.xlsx]Tabla Impacto'!#REF!</xm:f>
          </x14:formula1>
          <xm:sqref>O91:O93</xm:sqref>
        </x14:dataValidation>
        <x14:dataValidation type="list" allowBlank="1" showInputMessage="1" showErrorMessage="1" xr:uid="{00000000-0002-0000-0100-000050000000}">
          <x14:formula1>
            <xm:f>'C:\Users\FACT35\Downloads\PROCESOS MISIONALES\[GQR-MR-01.xlsx]Tabla Valoración controles'!#REF!</xm:f>
          </x14:formula1>
          <xm:sqref>W91:X93 Z91:AB93</xm:sqref>
        </x14:dataValidation>
        <x14:dataValidation type="list" allowBlank="1" showInputMessage="1" showErrorMessage="1" xr:uid="{00000000-0002-0000-0100-000051000000}">
          <x14:formula1>
            <xm:f>'C:\Users\FACT35\Downloads\PROCESOS MISIONALES\[SF-MR-01.xlsx]Tabla Impacto'!#REF!</xm:f>
          </x14:formula1>
          <xm:sqref>O97:O98</xm:sqref>
        </x14:dataValidation>
        <x14:dataValidation type="list" allowBlank="1" showInputMessage="1" showErrorMessage="1" xr:uid="{00000000-0002-0000-0100-000052000000}">
          <x14:formula1>
            <xm:f>'C:\Users\FACT35\Downloads\PROCESOS MISIONALES\[SF-MR-01.xlsx]Opciones Tratamiento'!#REF!</xm:f>
          </x14:formula1>
          <xm:sqref>J94:J100</xm:sqref>
        </x14:dataValidation>
        <x14:dataValidation type="list" allowBlank="1" showInputMessage="1" showErrorMessage="1" xr:uid="{00000000-0002-0000-0100-000053000000}">
          <x14:formula1>
            <xm:f>'C:\Users\FACT35\Downloads\PROCESOS MISIONALES\[SF-MR-01.xlsx]Tabla Valoración controles'!#REF!</xm:f>
          </x14:formula1>
          <xm:sqref>Z94:AB100 W94:X100</xm:sqref>
        </x14:dataValidation>
        <x14:dataValidation type="list" allowBlank="1" showInputMessage="1" showErrorMessage="1" xr:uid="{00000000-0002-0000-0100-000054000000}">
          <x14:formula1>
            <xm:f>'C:\Users\FACT35\Downloads\PROCESOS MISIONALES\[SIAU-MR-01.xlsx]Opciones Tratamiento'!#REF!</xm:f>
          </x14:formula1>
          <xm:sqref>AQ101:AQ102 J101:J102 AK102 AQ106</xm:sqref>
        </x14:dataValidation>
        <x14:dataValidation type="list" allowBlank="1" showInputMessage="1" showErrorMessage="1" xr:uid="{00000000-0002-0000-0100-000055000000}">
          <x14:formula1>
            <xm:f>'C:\Users\FACT35\Downloads\PROCESOS MISIONALES\[SIAU-MR-01.xlsx]Tabla Impacto'!#REF!</xm:f>
          </x14:formula1>
          <xm:sqref>O99:O102 O94:O96</xm:sqref>
        </x14:dataValidation>
        <x14:dataValidation type="custom" allowBlank="1" showInputMessage="1" showErrorMessage="1" error="Recuerde que las acciones se generan bajo la medida de mitigar el riesgo" xr:uid="{00000000-0002-0000-0100-000056000000}">
          <x14:formula1>
            <xm:f>IF(OR(AK101='C:\Users\FACT35\Downloads\PROCESOS MISIONALES\[SIAU-MR-01.xlsx]Opciones Tratamiento'!#REF!,AK101='C:\Users\FACT35\Downloads\PROCESOS MISIONALES\[SIAU-MR-01.xlsx]Opciones Tratamiento'!#REF!,AK101='C:\Users\FACT35\Downloads\PROCESOS MISIONALES\[SIAU-MR-01.xlsx]Opciones Tratamiento'!#REF!),ISBLANK(AK101),ISTEXT(AK101))</xm:f>
          </x14:formula1>
          <xm:sqref>AP101:AP102</xm:sqref>
        </x14:dataValidation>
        <x14:dataValidation type="custom" allowBlank="1" showInputMessage="1" showErrorMessage="1" error="Recuerde que las acciones se generan bajo la medida de mitigar el riesgo" xr:uid="{00000000-0002-0000-0100-000057000000}">
          <x14:formula1>
            <xm:f>IF(OR(AK101='C:\Users\FACT35\Downloads\PROCESOS MISIONALES\[SIAU-MR-01.xlsx]Opciones Tratamiento'!#REF!,AK101='C:\Users\FACT35\Downloads\PROCESOS MISIONALES\[SIAU-MR-01.xlsx]Opciones Tratamiento'!#REF!,AK101='C:\Users\FACT35\Downloads\PROCESOS MISIONALES\[SIAU-MR-01.xlsx]Opciones Tratamiento'!#REF!),ISBLANK(AK101),ISTEXT(AK101))</xm:f>
          </x14:formula1>
          <xm:sqref>AO101</xm:sqref>
        </x14:dataValidation>
        <x14:dataValidation type="custom" allowBlank="1" showInputMessage="1" showErrorMessage="1" error="Recuerde que las acciones se generan bajo la medida de mitigar el riesgo" xr:uid="{00000000-0002-0000-0100-000058000000}">
          <x14:formula1>
            <xm:f>IF(OR(AK101='C:\Users\FACT35\Downloads\PROCESOS MISIONALES\[SIAU-MR-01.xlsx]Opciones Tratamiento'!#REF!,AK101='C:\Users\FACT35\Downloads\PROCESOS MISIONALES\[SIAU-MR-01.xlsx]Opciones Tratamiento'!#REF!,AK101='C:\Users\FACT35\Downloads\PROCESOS MISIONALES\[SIAU-MR-01.xlsx]Opciones Tratamiento'!#REF!),ISBLANK(AK101),ISTEXT(AK101))</xm:f>
          </x14:formula1>
          <xm:sqref>AN101</xm:sqref>
        </x14:dataValidation>
        <x14:dataValidation type="custom" allowBlank="1" showInputMessage="1" showErrorMessage="1" error="Recuerde que las acciones se generan bajo la medida de mitigar el riesgo" xr:uid="{00000000-0002-0000-0100-000059000000}">
          <x14:formula1>
            <xm:f>IF(OR(AK101='C:\Users\FACT35\Downloads\PROCESOS MISIONALES\[SIAU-MR-01.xlsx]Opciones Tratamiento'!#REF!,AK101='C:\Users\FACT35\Downloads\PROCESOS MISIONALES\[SIAU-MR-01.xlsx]Opciones Tratamiento'!#REF!,AK101='C:\Users\FACT35\Downloads\PROCESOS MISIONALES\[SIAU-MR-01.xlsx]Opciones Tratamiento'!#REF!),ISBLANK(AK101),ISTEXT(AK101))</xm:f>
          </x14:formula1>
          <xm:sqref>AM101:AM102</xm:sqref>
        </x14:dataValidation>
        <x14:dataValidation type="custom" allowBlank="1" showInputMessage="1" showErrorMessage="1" error="Recuerde que las acciones se generan bajo la medida de mitigar el riesgo" xr:uid="{00000000-0002-0000-0100-00005A000000}">
          <x14:formula1>
            <xm:f>IF(OR(AK101='C:\Users\FACT35\Downloads\PROCESOS MISIONALES\[SIAU-MR-01.xlsx]Opciones Tratamiento'!#REF!,AK101='C:\Users\FACT35\Downloads\PROCESOS MISIONALES\[SIAU-MR-01.xlsx]Opciones Tratamiento'!#REF!,AK101='C:\Users\FACT35\Downloads\PROCESOS MISIONALES\[SIAU-MR-01.xlsx]Opciones Tratamiento'!#REF!),ISBLANK(AK101),ISTEXT(AK101))</xm:f>
          </x14:formula1>
          <xm:sqref>AL101:AL102</xm:sqref>
        </x14:dataValidation>
        <x14:dataValidation type="list" allowBlank="1" showInputMessage="1" showErrorMessage="1" xr:uid="{00000000-0002-0000-0100-00005B000000}">
          <x14:formula1>
            <xm:f>'C:\Users\FACT35\Downloads\PROCESOS MISIONALES\[SIAU-MR-01.xlsx]Tabla Valoración controles'!#REF!</xm:f>
          </x14:formula1>
          <xm:sqref>W101:X102 Z101:AB102</xm:sqref>
        </x14:dataValidation>
        <x14:dataValidation type="custom" allowBlank="1" showInputMessage="1" showErrorMessage="1" error="Recuerde que las acciones se generan bajo la medida de mitigar el riesgo" xr:uid="{00000000-0002-0000-0100-00005C000000}">
          <x14:formula1>
            <xm:f>IF(OR(AK82='D:\2022\RIESGOS\MAPAS DE RIESGO\PROCESO\PROCESOS MISIONALES\[UI-MR-01_.xlsx]Opciones Tratamiento'!#REF!,AK82='D:\2022\RIESGOS\MAPAS DE RIESGO\PROCESO\PROCESOS MISIONALES\[UI-MR-01_.xlsx]Opciones Tratamiento'!#REF!,AK82='D:\2022\RIESGOS\MAPAS DE RIESGO\PROCESO\PROCESOS MISIONALES\[UI-MR-01_.xlsx]Opciones Tratamiento'!#REF!),ISBLANK(AK82),ISTEXT(AK82))</xm:f>
          </x14:formula1>
          <xm:sqref>AL104 AL110 AL112 AL82</xm:sqref>
        </x14:dataValidation>
        <x14:dataValidation type="custom" allowBlank="1" showInputMessage="1" showErrorMessage="1" error="Recuerde que las acciones se generan bajo la medida de mitigar el riesgo" xr:uid="{00000000-0002-0000-0100-00005D000000}">
          <x14:formula1>
            <xm:f>IF(OR(AK82='D:\2022\RIESGOS\MAPAS DE RIESGO\PROCESO\PROCESOS MISIONALES\[UI-MR-01_.xlsx]Opciones Tratamiento'!#REF!,AK82='D:\2022\RIESGOS\MAPAS DE RIESGO\PROCESO\PROCESOS MISIONALES\[UI-MR-01_.xlsx]Opciones Tratamiento'!#REF!,AK82='D:\2022\RIESGOS\MAPAS DE RIESGO\PROCESO\PROCESOS MISIONALES\[UI-MR-01_.xlsx]Opciones Tratamiento'!#REF!),ISBLANK(AK82),ISTEXT(AK82))</xm:f>
          </x14:formula1>
          <xm:sqref>AM104 AM110 AM112 AM82</xm:sqref>
        </x14:dataValidation>
        <x14:dataValidation type="custom" allowBlank="1" showInputMessage="1" showErrorMessage="1" error="Recuerde que las acciones se generan bajo la medida de mitigar el riesgo" xr:uid="{00000000-0002-0000-0100-00005E000000}">
          <x14:formula1>
            <xm:f>IF(OR(AK82='D:\2022\RIESGOS\MAPAS DE RIESGO\PROCESO\PROCESOS MISIONALES\[UI-MR-01_.xlsx]Opciones Tratamiento'!#REF!,AK82='D:\2022\RIESGOS\MAPAS DE RIESGO\PROCESO\PROCESOS MISIONALES\[UI-MR-01_.xlsx]Opciones Tratamiento'!#REF!,AK82='D:\2022\RIESGOS\MAPAS DE RIESGO\PROCESO\PROCESOS MISIONALES\[UI-MR-01_.xlsx]Opciones Tratamiento'!#REF!),ISBLANK(AK82),ISTEXT(AK82))</xm:f>
          </x14:formula1>
          <xm:sqref>AN110 AN112 AN82</xm:sqref>
        </x14:dataValidation>
        <x14:dataValidation type="custom" allowBlank="1" showInputMessage="1" showErrorMessage="1" error="Recuerde que las acciones se generan bajo la medida de mitigar el riesgo" xr:uid="{00000000-0002-0000-0100-00005F000000}">
          <x14:formula1>
            <xm:f>IF(OR(AK82='D:\2022\RIESGOS\MAPAS DE RIESGO\PROCESO\PROCESOS MISIONALES\[UI-MR-01_.xlsx]Opciones Tratamiento'!#REF!,AK82='D:\2022\RIESGOS\MAPAS DE RIESGO\PROCESO\PROCESOS MISIONALES\[UI-MR-01_.xlsx]Opciones Tratamiento'!#REF!,AK82='D:\2022\RIESGOS\MAPAS DE RIESGO\PROCESO\PROCESOS MISIONALES\[UI-MR-01_.xlsx]Opciones Tratamiento'!#REF!),ISBLANK(AK82),ISTEXT(AK82))</xm:f>
          </x14:formula1>
          <xm:sqref>AO110 AO112 AO82</xm:sqref>
        </x14:dataValidation>
        <x14:dataValidation type="custom" allowBlank="1" showInputMessage="1" showErrorMessage="1" error="Recuerde que las acciones se generan bajo la medida de mitigar el riesgo" xr:uid="{00000000-0002-0000-0100-000060000000}">
          <x14:formula1>
            <xm:f>IF(OR(AK82='D:\2022\RIESGOS\MAPAS DE RIESGO\PROCESO\PROCESOS MISIONALES\[UI-MR-01_.xlsx]Opciones Tratamiento'!#REF!,AK82='D:\2022\RIESGOS\MAPAS DE RIESGO\PROCESO\PROCESOS MISIONALES\[UI-MR-01_.xlsx]Opciones Tratamiento'!#REF!,AK82='D:\2022\RIESGOS\MAPAS DE RIESGO\PROCESO\PROCESOS MISIONALES\[UI-MR-01_.xlsx]Opciones Tratamiento'!#REF!),ISBLANK(AK82),ISTEXT(AK82))</xm:f>
          </x14:formula1>
          <xm:sqref>AP104 AP110 AP112 AP82</xm:sqref>
        </x14:dataValidation>
        <x14:dataValidation type="list" allowBlank="1" showInputMessage="1" showErrorMessage="1" xr:uid="{00000000-0002-0000-0100-000061000000}">
          <x14:formula1>
            <xm:f>'D:\2022\RIESGOS\MAPAS DE RIESGO\PROCESO\PROCESOS MISIONALES\[UI-MR-01_.xlsx]Opciones Tratamiento'!#REF!</xm:f>
          </x14:formula1>
          <xm:sqref>AQ104 AK110 AQ110 AQ112 AK82 AQ82</xm:sqref>
        </x14:dataValidation>
        <x14:dataValidation type="list" allowBlank="1" showInputMessage="1" showErrorMessage="1" xr:uid="{00000000-0002-0000-0100-000062000000}">
          <x14:formula1>
            <xm:f>'C:\Users\FACT35\Downloads\PROCESOS MISIONALES\[UCI-MR-01.xlsx]Opciones Tratamiento'!#REF!</xm:f>
          </x14:formula1>
          <xm:sqref>AQ103 J103:J105</xm:sqref>
        </x14:dataValidation>
        <x14:dataValidation type="list" allowBlank="1" showInputMessage="1" showErrorMessage="1" xr:uid="{00000000-0002-0000-0100-000063000000}">
          <x14:formula1>
            <xm:f>'C:\Users\FACT35\Downloads\PROCESOS MISIONALES\[UCI-MR-01.xlsx]Tabla Impacto'!#REF!</xm:f>
          </x14:formula1>
          <xm:sqref>O103:O105</xm:sqref>
        </x14:dataValidation>
        <x14:dataValidation type="list" allowBlank="1" showInputMessage="1" showErrorMessage="1" xr:uid="{00000000-0002-0000-0100-000064000000}">
          <x14:formula1>
            <xm:f>'C:\Users\FACT35\Downloads\PROCESOS MISIONALES\[UCI-MR-01.xlsx]Tabla Valoración controles'!#REF!</xm:f>
          </x14:formula1>
          <xm:sqref>W103:X105 Z103:AB105</xm:sqref>
        </x14:dataValidation>
        <x14:dataValidation type="custom" allowBlank="1" showInputMessage="1" showErrorMessage="1" error="Recuerde que las acciones se generan bajo la medida de mitigar el riesgo" xr:uid="{00000000-0002-0000-0100-000065000000}">
          <x14:formula1>
            <xm:f>IF(OR(AK103='C:\Users\FACT35\Downloads\PROCESOS MISIONALES\[UCI-MR-01.xlsx]Opciones Tratamiento'!#REF!,AK103='C:\Users\FACT35\Downloads\PROCESOS MISIONALES\[UCI-MR-01.xlsx]Opciones Tratamiento'!#REF!,AK103='C:\Users\FACT35\Downloads\PROCESOS MISIONALES\[UCI-MR-01.xlsx]Opciones Tratamiento'!#REF!),ISBLANK(AK103),ISTEXT(AK103))</xm:f>
          </x14:formula1>
          <xm:sqref>AP103</xm:sqref>
        </x14:dataValidation>
        <x14:dataValidation type="custom" allowBlank="1" showInputMessage="1" showErrorMessage="1" error="Recuerde que las acciones se generan bajo la medida de mitigar el riesgo" xr:uid="{00000000-0002-0000-0100-000066000000}">
          <x14:formula1>
            <xm:f>IF(OR(AK103='C:\Users\FACT35\Downloads\PROCESOS MISIONALES\[UCI-MR-01.xlsx]Opciones Tratamiento'!#REF!,AK103='C:\Users\FACT35\Downloads\PROCESOS MISIONALES\[UCI-MR-01.xlsx]Opciones Tratamiento'!#REF!,AK103='C:\Users\FACT35\Downloads\PROCESOS MISIONALES\[UCI-MR-01.xlsx]Opciones Tratamiento'!#REF!),ISBLANK(AK103),ISTEXT(AK103))</xm:f>
          </x14:formula1>
          <xm:sqref>AM103</xm:sqref>
        </x14:dataValidation>
        <x14:dataValidation type="custom" allowBlank="1" showInputMessage="1" showErrorMessage="1" error="Recuerde que las acciones se generan bajo la medida de mitigar el riesgo" xr:uid="{00000000-0002-0000-0100-000067000000}">
          <x14:formula1>
            <xm:f>IF(OR(AK103='C:\Users\FACT35\Downloads\PROCESOS MISIONALES\[UCI-MR-01.xlsx]Opciones Tratamiento'!#REF!,AK103='C:\Users\FACT35\Downloads\PROCESOS MISIONALES\[UCI-MR-01.xlsx]Opciones Tratamiento'!#REF!,AK103='C:\Users\FACT35\Downloads\PROCESOS MISIONALES\[UCI-MR-01.xlsx]Opciones Tratamiento'!#REF!),ISBLANK(AK103),ISTEXT(AK103))</xm:f>
          </x14:formula1>
          <xm:sqref>AL103</xm:sqref>
        </x14:dataValidation>
        <x14:dataValidation type="list" allowBlank="1" showInputMessage="1" showErrorMessage="1" xr:uid="{00000000-0002-0000-0100-000068000000}">
          <x14:formula1>
            <xm:f>'C:\Users\FACT35\Downloads\PROCESOS MISIONALES\[UI-MR-01.xlsx]Opciones Tratamiento'!#REF!</xm:f>
          </x14:formula1>
          <xm:sqref>AK107 J106:J108 AQ107</xm:sqref>
        </x14:dataValidation>
        <x14:dataValidation type="list" allowBlank="1" showInputMessage="1" showErrorMessage="1" xr:uid="{00000000-0002-0000-0100-000069000000}">
          <x14:formula1>
            <xm:f>'C:\Users\FACT35\Downloads\PROCESOS MISIONALES\[UI-MR-01.xlsx]Tabla Impacto'!#REF!</xm:f>
          </x14:formula1>
          <xm:sqref>O106:O108</xm:sqref>
        </x14:dataValidation>
        <x14:dataValidation type="list" allowBlank="1" showInputMessage="1" showErrorMessage="1" xr:uid="{00000000-0002-0000-0100-00006A000000}">
          <x14:formula1>
            <xm:f>'C:\Users\FACT35\Downloads\PROCESOS MISIONALES\[UI-MR-01.xlsx]Tabla Valoración controles'!#REF!</xm:f>
          </x14:formula1>
          <xm:sqref>W106:X108 Z106:AB108</xm:sqref>
        </x14:dataValidation>
        <x14:dataValidation type="custom" allowBlank="1" showInputMessage="1" showErrorMessage="1" error="Recuerde que las acciones se generan bajo la medida de mitigar el riesgo" xr:uid="{00000000-0002-0000-0100-00006B000000}">
          <x14:formula1>
            <xm:f>IF(OR(AK107='C:\Users\FACT35\Downloads\PROCESOS MISIONALES\[UI-MR-01.xlsx]Opciones Tratamiento'!#REF!,AK107='C:\Users\FACT35\Downloads\PROCESOS MISIONALES\[UI-MR-01.xlsx]Opciones Tratamiento'!#REF!,AK107='C:\Users\FACT35\Downloads\PROCESOS MISIONALES\[UI-MR-01.xlsx]Opciones Tratamiento'!#REF!),ISBLANK(AK107),ISTEXT(AK107))</xm:f>
          </x14:formula1>
          <xm:sqref>AP107</xm:sqref>
        </x14:dataValidation>
        <x14:dataValidation type="custom" allowBlank="1" showInputMessage="1" showErrorMessage="1" error="Recuerde que las acciones se generan bajo la medida de mitigar el riesgo" xr:uid="{00000000-0002-0000-0100-00006C000000}">
          <x14:formula1>
            <xm:f>IF(OR(AK107='C:\Users\FACT35\Downloads\PROCESOS MISIONALES\[UI-MR-01.xlsx]Opciones Tratamiento'!#REF!,AK107='C:\Users\FACT35\Downloads\PROCESOS MISIONALES\[UI-MR-01.xlsx]Opciones Tratamiento'!#REF!,AK107='C:\Users\FACT35\Downloads\PROCESOS MISIONALES\[UI-MR-01.xlsx]Opciones Tratamiento'!#REF!),ISBLANK(AK107),ISTEXT(AK107))</xm:f>
          </x14:formula1>
          <xm:sqref>AM107</xm:sqref>
        </x14:dataValidation>
        <x14:dataValidation type="custom" allowBlank="1" showInputMessage="1" showErrorMessage="1" error="Recuerde que las acciones se generan bajo la medida de mitigar el riesgo" xr:uid="{00000000-0002-0000-0100-00006D000000}">
          <x14:formula1>
            <xm:f>IF(OR(AK106='C:\Users\FACT35\Downloads\PROCESOS MISIONALES\[UI-MR-01.xlsx]Opciones Tratamiento'!#REF!,AK106='C:\Users\FACT35\Downloads\PROCESOS MISIONALES\[UI-MR-01.xlsx]Opciones Tratamiento'!#REF!,AK106='C:\Users\FACT35\Downloads\PROCESOS MISIONALES\[UI-MR-01.xlsx]Opciones Tratamiento'!#REF!),ISBLANK(AK106),ISTEXT(AK106))</xm:f>
          </x14:formula1>
          <xm:sqref>AL106:AL107</xm:sqref>
        </x14:dataValidation>
        <x14:dataValidation type="list" allowBlank="1" showInputMessage="1" showErrorMessage="1" xr:uid="{00000000-0002-0000-0100-00006E000000}">
          <x14:formula1>
            <xm:f>'C:\Users\FACT35\Downloads\PROCESOS MISIONALES\[U-MR-01.xlsx]Opciones Tratamiento'!#REF!</xm:f>
          </x14:formula1>
          <xm:sqref>AK109 J109:J111 AQ109 AK112 AK81 J81:J83 AQ81</xm:sqref>
        </x14:dataValidation>
        <x14:dataValidation type="list" allowBlank="1" showInputMessage="1" showErrorMessage="1" xr:uid="{00000000-0002-0000-0100-00006F000000}">
          <x14:formula1>
            <xm:f>'C:\Users\FACT35\Downloads\PROCESOS MISIONALES\[U-MR-01.xlsx]Tabla Impacto'!#REF!</xm:f>
          </x14:formula1>
          <xm:sqref>O109:O111 O81:O83</xm:sqref>
        </x14:dataValidation>
        <x14:dataValidation type="list" allowBlank="1" showInputMessage="1" showErrorMessage="1" xr:uid="{00000000-0002-0000-0100-000070000000}">
          <x14:formula1>
            <xm:f>'C:\Users\FACT35\Downloads\PROCESOS MISIONALES\[U-MR-01.xlsx]Tabla Valoración controles'!#REF!</xm:f>
          </x14:formula1>
          <xm:sqref>W109:X111 Z109:AB111 W81:X83 Z81:AB83</xm:sqref>
        </x14:dataValidation>
        <x14:dataValidation type="custom" allowBlank="1" showInputMessage="1" showErrorMessage="1" error="Recuerde que las acciones se generan bajo la medida de mitigar el riesgo" xr:uid="{00000000-0002-0000-0100-000071000000}">
          <x14:formula1>
            <xm:f>IF(OR(AK81='C:\Users\FACT35\Downloads\PROCESOS MISIONALES\[U-MR-01.xlsx]Opciones Tratamiento'!#REF!,AK81='C:\Users\FACT35\Downloads\PROCESOS MISIONALES\[U-MR-01.xlsx]Opciones Tratamiento'!#REF!,AK81='C:\Users\FACT35\Downloads\PROCESOS MISIONALES\[U-MR-01.xlsx]Opciones Tratamiento'!#REF!),ISBLANK(AK81),ISTEXT(AK81))</xm:f>
          </x14:formula1>
          <xm:sqref>AP109 AP81</xm:sqref>
        </x14:dataValidation>
        <x14:dataValidation type="custom" allowBlank="1" showInputMessage="1" showErrorMessage="1" error="Recuerde que las acciones se generan bajo la medida de mitigar el riesgo" xr:uid="{00000000-0002-0000-0100-000072000000}">
          <x14:formula1>
            <xm:f>IF(OR(AK81='C:\Users\FACT35\Downloads\PROCESOS MISIONALES\[U-MR-01.xlsx]Opciones Tratamiento'!#REF!,AK81='C:\Users\FACT35\Downloads\PROCESOS MISIONALES\[U-MR-01.xlsx]Opciones Tratamiento'!#REF!,AK81='C:\Users\FACT35\Downloads\PROCESOS MISIONALES\[U-MR-01.xlsx]Opciones Tratamiento'!#REF!),ISBLANK(AK81),ISTEXT(AK81))</xm:f>
          </x14:formula1>
          <xm:sqref>AO109 AO81</xm:sqref>
        </x14:dataValidation>
        <x14:dataValidation type="custom" allowBlank="1" showInputMessage="1" showErrorMessage="1" error="Recuerde que las acciones se generan bajo la medida de mitigar el riesgo" xr:uid="{00000000-0002-0000-0100-000073000000}">
          <x14:formula1>
            <xm:f>IF(OR(AK81='C:\Users\FACT35\Downloads\PROCESOS MISIONALES\[U-MR-01.xlsx]Opciones Tratamiento'!#REF!,AK81='C:\Users\FACT35\Downloads\PROCESOS MISIONALES\[U-MR-01.xlsx]Opciones Tratamiento'!#REF!,AK81='C:\Users\FACT35\Downloads\PROCESOS MISIONALES\[U-MR-01.xlsx]Opciones Tratamiento'!#REF!),ISBLANK(AK81),ISTEXT(AK81))</xm:f>
          </x14:formula1>
          <xm:sqref>AN109 AN81</xm:sqref>
        </x14:dataValidation>
        <x14:dataValidation type="custom" allowBlank="1" showInputMessage="1" showErrorMessage="1" error="Recuerde que las acciones se generan bajo la medida de mitigar el riesgo" xr:uid="{00000000-0002-0000-0100-000074000000}">
          <x14:formula1>
            <xm:f>IF(OR(AK81='C:\Users\FACT35\Downloads\PROCESOS MISIONALES\[U-MR-01.xlsx]Opciones Tratamiento'!#REF!,AK81='C:\Users\FACT35\Downloads\PROCESOS MISIONALES\[U-MR-01.xlsx]Opciones Tratamiento'!#REF!,AK81='C:\Users\FACT35\Downloads\PROCESOS MISIONALES\[U-MR-01.xlsx]Opciones Tratamiento'!#REF!),ISBLANK(AK81),ISTEXT(AK81))</xm:f>
          </x14:formula1>
          <xm:sqref>AM109 AM81</xm:sqref>
        </x14:dataValidation>
        <x14:dataValidation type="custom" allowBlank="1" showInputMessage="1" showErrorMessage="1" error="Recuerde que las acciones se generan bajo la medida de mitigar el riesgo" xr:uid="{00000000-0002-0000-0100-000075000000}">
          <x14:formula1>
            <xm:f>IF(OR(AK81='C:\Users\FACT35\Downloads\PROCESOS MISIONALES\[U-MR-01.xlsx]Opciones Tratamiento'!#REF!,AK81='C:\Users\FACT35\Downloads\PROCESOS MISIONALES\[U-MR-01.xlsx]Opciones Tratamiento'!#REF!,AK81='C:\Users\FACT35\Downloads\PROCESOS MISIONALES\[U-MR-01.xlsx]Opciones Tratamiento'!#REF!),ISBLANK(AK81),ISTEXT(AK81))</xm:f>
          </x14:formula1>
          <xm:sqref>AL109 AL81</xm:sqref>
        </x14:dataValidation>
        <x14:dataValidation type="list" allowBlank="1" showInputMessage="1" showErrorMessage="1" xr:uid="{00000000-0002-0000-0100-000076000000}">
          <x14:formula1>
            <xm:f>'C:\Users\FACT35\Downloads\PROCESOS MISIONALES\[VSP-MR-01.xlsx]Opciones Tratamiento'!#REF!</xm:f>
          </x14:formula1>
          <xm:sqref>J112</xm:sqref>
        </x14:dataValidation>
        <x14:dataValidation type="list" allowBlank="1" showInputMessage="1" showErrorMessage="1" xr:uid="{00000000-0002-0000-0100-000077000000}">
          <x14:formula1>
            <xm:f>'C:\Users\FACT35\Downloads\PROCESOS MISIONALES\[VSP-MR-01.xlsx]Tabla Impacto'!#REF!</xm:f>
          </x14:formula1>
          <xm:sqref>O112</xm:sqref>
        </x14:dataValidation>
        <x14:dataValidation type="list" allowBlank="1" showInputMessage="1" showErrorMessage="1" xr:uid="{00000000-0002-0000-0100-000078000000}">
          <x14:formula1>
            <xm:f>'C:\Users\FACT35\Downloads\PROCESOS MISIONALES\[VSP-MR-01.xlsx]Tabla Valoración controles'!#REF!</xm:f>
          </x14:formula1>
          <xm:sqref>W112:X112 Z112:AB112</xm:sqref>
        </x14:dataValidation>
        <x14:dataValidation type="list" allowBlank="1" showInputMessage="1" showErrorMessage="1" xr:uid="{00000000-0002-0000-0100-000079000000}">
          <x14:formula1>
            <xm:f>'E:\MAPAS DE RIESGOS GENERAL\MR PROCESO 2023\PROCESOS DE APOYO\[AF-MR-01 FINANCIERA 2022 V2.xlsx]Tabla Impacto'!#REF!</xm:f>
          </x14:formula1>
          <xm:sqref>O47 O37 O40 O31 O14:O22 O24:O29</xm:sqref>
        </x14:dataValidation>
        <x14:dataValidation type="list" allowBlank="1" showInputMessage="1" showErrorMessage="1" xr:uid="{00000000-0002-0000-0100-00007A000000}">
          <x14:formula1>
            <xm:f>'E:\MAPAS DE RIESGOS GENERAL\MR PROCESO 2023\PROCESOS DE APOYO\[AF-MR-01 FINANCIERA 2022 V2.xlsx]Tabla Valoración controles'!#REF!</xm:f>
          </x14:formula1>
          <xm:sqref>Z14:AB28 W14:X28</xm:sqref>
        </x14:dataValidation>
        <x14:dataValidation type="list" allowBlank="1" showInputMessage="1" showErrorMessage="1" xr:uid="{00000000-0002-0000-0100-00007B000000}">
          <x14:formula1>
            <xm:f>'E:\MAPAS DE RIESGOS GENERAL\MR PROCESO 2023\PROCESOS DE APOYO\[A-MR-01 ALMACEN 2022 V2.xlsx]Tabla Impacto'!#REF!</xm:f>
          </x14:formula1>
          <xm:sqref>O32</xm:sqref>
        </x14:dataValidation>
        <x14:dataValidation type="list" allowBlank="1" showInputMessage="1" showErrorMessage="1" xr:uid="{00000000-0002-0000-0100-00007C000000}">
          <x14:formula1>
            <xm:f>'E:\MAPAS DE RIESGOS GENERAL\MR PROCESO 2023\PROCESOS DE APOYO\[A-MR-01 ALMACEN 2022 V2.xlsx]Tabla Valoración controles'!#REF!</xm:f>
          </x14:formula1>
          <xm:sqref>W29:X32 Z29:AB32</xm:sqref>
        </x14:dataValidation>
        <x14:dataValidation type="list" allowBlank="1" showInputMessage="1" showErrorMessage="1" xr:uid="{00000000-0002-0000-0100-00007D000000}">
          <x14:formula1>
            <xm:f>'E:\MAPAS DE RIESGOS GENERAL\MR PROCESO 2023\PROCESOS DE APOYO\[C-MR-01 CONTRATACION 2022.xlsx]Tabla Impacto'!#REF!</xm:f>
          </x14:formula1>
          <xm:sqref>O33:O36</xm:sqref>
        </x14:dataValidation>
        <x14:dataValidation type="list" allowBlank="1" showInputMessage="1" showErrorMessage="1" xr:uid="{00000000-0002-0000-0100-00007E000000}">
          <x14:formula1>
            <xm:f>'E:\MAPAS DE RIESGOS GENERAL\MR PROCESO 2023\PROCESOS DE APOYO\[C-MR-01 CONTRATACION 2022.xlsx]Tabla Valoración controles'!#REF!</xm:f>
          </x14:formula1>
          <xm:sqref>Z33:AB36 W33:X36</xm:sqref>
        </x14:dataValidation>
        <x14:dataValidation type="list" allowBlank="1" showInputMessage="1" showErrorMessage="1" xr:uid="{00000000-0002-0000-0100-00007F000000}">
          <x14:formula1>
            <xm:f>'E:\MAPAS DE RIESGOS GENERAL\MR PROCESO 2023\PROCESOS DE APOYO\[GAD-MR-01 GESTION ADMINISTRATIVA 2022.xlsx]Tabla Valoración controles'!#REF!</xm:f>
          </x14:formula1>
          <xm:sqref>W37:X53 Z37:AB53</xm:sqref>
        </x14:dataValidation>
        <x14:dataValidation type="list" allowBlank="1" showInputMessage="1" showErrorMessage="1" xr:uid="{00000000-0002-0000-0100-000080000000}">
          <x14:formula1>
            <xm:f>'E:\MAPAS DE RIESGOS GENERAL\MR PROCESO 2023\PROCESOS DE APOYO\[GD-MR-01 GESTION DOCUMENTAL 2022.xlsx]Tabla Impacto'!#REF!</xm:f>
          </x14:formula1>
          <xm:sqref>O54:O55</xm:sqref>
        </x14:dataValidation>
        <x14:dataValidation type="list" allowBlank="1" showInputMessage="1" showErrorMessage="1" xr:uid="{00000000-0002-0000-0100-000081000000}">
          <x14:formula1>
            <xm:f>'E:\MAPAS DE RIESGOS GENERAL\MR PROCESO 2023\PROCESOS DE APOYO\[GD-MR-01 GESTION DOCUMENTAL 2022.xlsx]Tabla Valoración controles'!#REF!</xm:f>
          </x14:formula1>
          <xm:sqref>Z54:AB55 W54:X55</xm:sqref>
        </x14:dataValidation>
        <x14:dataValidation type="list" allowBlank="1" showInputMessage="1" showErrorMessage="1" xr:uid="{00000000-0002-0000-0100-000082000000}">
          <x14:formula1>
            <xm:f>'E:\MAPAS DE RIESGOS GENERAL\MR PROCESO 2023\PROCESOS DE APOYO\[GSIC-MR-01 SISTEMAS -COMUNICACION 2022.xlsx]Tabla Impacto'!#REF!</xm:f>
          </x14:formula1>
          <xm:sqref>O60:O61</xm:sqref>
        </x14:dataValidation>
        <x14:dataValidation type="list" allowBlank="1" showInputMessage="1" showErrorMessage="1" xr:uid="{00000000-0002-0000-0100-000083000000}">
          <x14:formula1>
            <xm:f>'E:\MAPAS DE RIESGOS GENERAL\MR PROCESO 2023\PROCESOS DE APOYO\[GSIC-MR-01 SISTEMAS -COMUNICACION 2022.xlsx]Tabla Valoración controles'!#REF!</xm:f>
          </x14:formula1>
          <xm:sqref>W56:X61 Z56:AB61</xm:sqref>
        </x14:dataValidation>
        <x14:dataValidation type="list" allowBlank="1" showInputMessage="1" showErrorMessage="1" xr:uid="{00000000-0002-0000-0100-000084000000}">
          <x14:formula1>
            <xm:f>'E:\MAPAS DE RIESGOS GENERAL\MR PROCESO 2023\PROCESOS DE APOYO\[IB-MR-01 BIOMEDICA 2022.xlsx]Tabla Valoración controles'!#REF!</xm:f>
          </x14:formula1>
          <xm:sqref>Z62:AB64 W62:X64</xm:sqref>
        </x14:dataValidation>
        <x14:dataValidation type="list" allowBlank="1" showInputMessage="1" showErrorMessage="1" xr:uid="{00000000-0002-0000-0100-000085000000}">
          <x14:formula1>
            <xm:f>'E:\MAPAS DE RIESGOS GENERAL\MR PROCESO 2023\PROCESOS DE APOYO\[MAN-MR-01 MANTENIMIENTO 2022.xlsx]Tabla Valoración controles'!#REF!</xm:f>
          </x14:formula1>
          <xm:sqref>Z67:AB68 W67:X68</xm:sqref>
        </x14:dataValidation>
        <x14:dataValidation type="custom" allowBlank="1" showInputMessage="1" showErrorMessage="1" error="Recuerde que las acciones se generan bajo la medida de mitigar el riesgo" xr:uid="{00000000-0002-0000-0100-000086000000}">
          <x14:formula1>
            <xm:f>IF(OR(AK67='E:\MAPAS DE RIESGOS GENERAL\MR PROCESO 2023\PROCESOS DE APOYO\[MAN-MR-01 MANTENIMIENTO 2022.xlsx]Opciones Tratamiento'!#REF!,AK67='E:\MAPAS DE RIESGOS GENERAL\MR PROCESO 2023\PROCESOS DE APOYO\[MAN-MR-01 MANTENIMIENTO 2022.xlsx]Opciones Tratamiento'!#REF!,AK67='E:\MAPAS DE RIESGOS GENERAL\MR PROCESO 2023\PROCESOS DE APOYO\[MAN-MR-01 MANTENIMIENTO 2022.xlsx]Opciones Tratamiento'!#REF!),ISBLANK(AK67),ISTEXT(AK67))</xm:f>
          </x14:formula1>
          <xm:sqref>AP67:AP68</xm:sqref>
        </x14:dataValidation>
        <x14:dataValidation type="custom" allowBlank="1" showInputMessage="1" showErrorMessage="1" error="Recuerde que las acciones se generan bajo la medida de mitigar el riesgo" xr:uid="{00000000-0002-0000-0100-000087000000}">
          <x14:formula1>
            <xm:f>IF(OR(AK67='E:\MAPAS DE RIESGOS GENERAL\MR PROCESO 2023\PROCESOS DE APOYO\[MAN-MR-01 MANTENIMIENTO 2022.xlsx]Opciones Tratamiento'!#REF!,AK67='E:\MAPAS DE RIESGOS GENERAL\MR PROCESO 2023\PROCESOS DE APOYO\[MAN-MR-01 MANTENIMIENTO 2022.xlsx]Opciones Tratamiento'!#REF!,AK67='E:\MAPAS DE RIESGOS GENERAL\MR PROCESO 2023\PROCESOS DE APOYO\[MAN-MR-01 MANTENIMIENTO 2022.xlsx]Opciones Tratamiento'!#REF!),ISBLANK(AK67),ISTEXT(AK67))</xm:f>
          </x14:formula1>
          <xm:sqref>AO67</xm:sqref>
        </x14:dataValidation>
        <x14:dataValidation type="custom" allowBlank="1" showInputMessage="1" showErrorMessage="1" error="Recuerde que las acciones se generan bajo la medida de mitigar el riesgo" xr:uid="{00000000-0002-0000-0100-000088000000}">
          <x14:formula1>
            <xm:f>IF(OR(AK67='E:\MAPAS DE RIESGOS GENERAL\MR PROCESO 2023\PROCESOS DE APOYO\[MAN-MR-01 MANTENIMIENTO 2022.xlsx]Opciones Tratamiento'!#REF!,AK67='E:\MAPAS DE RIESGOS GENERAL\MR PROCESO 2023\PROCESOS DE APOYO\[MAN-MR-01 MANTENIMIENTO 2022.xlsx]Opciones Tratamiento'!#REF!,AK67='E:\MAPAS DE RIESGOS GENERAL\MR PROCESO 2023\PROCESOS DE APOYO\[MAN-MR-01 MANTENIMIENTO 2022.xlsx]Opciones Tratamiento'!#REF!),ISBLANK(AK67),ISTEXT(AK67))</xm:f>
          </x14:formula1>
          <xm:sqref>AN67</xm:sqref>
        </x14:dataValidation>
        <x14:dataValidation type="custom" allowBlank="1" showInputMessage="1" showErrorMessage="1" error="Recuerde que las acciones se generan bajo la medida de mitigar el riesgo" xr:uid="{00000000-0002-0000-0100-000089000000}">
          <x14:formula1>
            <xm:f>IF(OR(AK67='E:\MAPAS DE RIESGOS GENERAL\MR PROCESO 2023\PROCESOS DE APOYO\[MAN-MR-01 MANTENIMIENTO 2022.xlsx]Opciones Tratamiento'!#REF!,AK67='E:\MAPAS DE RIESGOS GENERAL\MR PROCESO 2023\PROCESOS DE APOYO\[MAN-MR-01 MANTENIMIENTO 2022.xlsx]Opciones Tratamiento'!#REF!,AK67='E:\MAPAS DE RIESGOS GENERAL\MR PROCESO 2023\PROCESOS DE APOYO\[MAN-MR-01 MANTENIMIENTO 2022.xlsx]Opciones Tratamiento'!#REF!),ISBLANK(AK67),ISTEXT(AK67))</xm:f>
          </x14:formula1>
          <xm:sqref>AM67:AM68</xm:sqref>
        </x14:dataValidation>
        <x14:dataValidation type="custom" allowBlank="1" showInputMessage="1" showErrorMessage="1" error="Recuerde que las acciones se generan bajo la medida de mitigar el riesgo" xr:uid="{00000000-0002-0000-0100-00008A000000}">
          <x14:formula1>
            <xm:f>IF(OR(AK67='E:\MAPAS DE RIESGOS GENERAL\MR PROCESO 2023\PROCESOS DE APOYO\[MAN-MR-01 MANTENIMIENTO 2022.xlsx]Opciones Tratamiento'!#REF!,AK67='E:\MAPAS DE RIESGOS GENERAL\MR PROCESO 2023\PROCESOS DE APOYO\[MAN-MR-01 MANTENIMIENTO 2022.xlsx]Opciones Tratamiento'!#REF!,AK67='E:\MAPAS DE RIESGOS GENERAL\MR PROCESO 2023\PROCESOS DE APOYO\[MAN-MR-01 MANTENIMIENTO 2022.xlsx]Opciones Tratamiento'!#REF!),ISBLANK(AK67),ISTEXT(AK67))</xm:f>
          </x14:formula1>
          <xm:sqref>AL67:AL68</xm:sqref>
        </x14:dataValidation>
        <x14:dataValidation type="list" allowBlank="1" showInputMessage="1" showErrorMessage="1" xr:uid="{00000000-0002-0000-0100-00008B000000}">
          <x14:formula1>
            <xm:f>'E:\MAPAS DE RIESGOS GENERAL\MR PROCESO 2023\PROCESOS DE APOYO\[OAJ-MR-01 JURIDICA  2022.xlsx]Tabla Impacto'!#REF!</xm:f>
          </x14:formula1>
          <xm:sqref>O69:O70</xm:sqref>
        </x14:dataValidation>
        <x14:dataValidation type="list" allowBlank="1" showInputMessage="1" showErrorMessage="1" xr:uid="{00000000-0002-0000-0100-00008C000000}">
          <x14:formula1>
            <xm:f>'E:\MAPAS DE RIESGOS GENERAL\MR PROCESO 2023\PROCESOS DE APOYO\[OAJ-MR-01 JURIDICA  2022.xlsx]Tabla Valoración controles'!#REF!</xm:f>
          </x14:formula1>
          <xm:sqref>Z69:AB70 W69:X70</xm:sqref>
        </x14:dataValidation>
        <x14:dataValidation type="custom" allowBlank="1" showInputMessage="1" showErrorMessage="1" error="Recuerde que las acciones se generan bajo la medida de mitigar el riesgo" xr:uid="{00000000-0002-0000-0100-00008D000000}">
          <x14:formula1>
            <xm:f>IF(OR(AK69='E:\MAPAS DE RIESGOS GENERAL\MR PROCESO 2023\PROCESOS DE APOYO\[OAJ-MR-01 JURIDICA  2022.xlsx]Opciones Tratamiento'!#REF!,AK69='E:\MAPAS DE RIESGOS GENERAL\MR PROCESO 2023\PROCESOS DE APOYO\[OAJ-MR-01 JURIDICA  2022.xlsx]Opciones Tratamiento'!#REF!,AK69='E:\MAPAS DE RIESGOS GENERAL\MR PROCESO 2023\PROCESOS DE APOYO\[OAJ-MR-01 JURIDICA  2022.xlsx]Opciones Tratamiento'!#REF!),ISBLANK(AK69),ISTEXT(AK69))</xm:f>
          </x14:formula1>
          <xm:sqref>AP69:AP70</xm:sqref>
        </x14:dataValidation>
        <x14:dataValidation type="custom" allowBlank="1" showInputMessage="1" showErrorMessage="1" error="Recuerde que las acciones se generan bajo la medida de mitigar el riesgo" xr:uid="{00000000-0002-0000-0100-00008E000000}">
          <x14:formula1>
            <xm:f>IF(OR(AK69='E:\MAPAS DE RIESGOS GENERAL\MR PROCESO 2023\PROCESOS DE APOYO\[OAJ-MR-01 JURIDICA  2022.xlsx]Opciones Tratamiento'!#REF!,AK69='E:\MAPAS DE RIESGOS GENERAL\MR PROCESO 2023\PROCESOS DE APOYO\[OAJ-MR-01 JURIDICA  2022.xlsx]Opciones Tratamiento'!#REF!,AK69='E:\MAPAS DE RIESGOS GENERAL\MR PROCESO 2023\PROCESOS DE APOYO\[OAJ-MR-01 JURIDICA  2022.xlsx]Opciones Tratamiento'!#REF!),ISBLANK(AK69),ISTEXT(AK69))</xm:f>
          </x14:formula1>
          <xm:sqref>AO69</xm:sqref>
        </x14:dataValidation>
        <x14:dataValidation type="custom" allowBlank="1" showInputMessage="1" showErrorMessage="1" error="Recuerde que las acciones se generan bajo la medida de mitigar el riesgo" xr:uid="{00000000-0002-0000-0100-00008F000000}">
          <x14:formula1>
            <xm:f>IF(OR(AK69='E:\MAPAS DE RIESGOS GENERAL\MR PROCESO 2023\PROCESOS DE APOYO\[OAJ-MR-01 JURIDICA  2022.xlsx]Opciones Tratamiento'!#REF!,AK69='E:\MAPAS DE RIESGOS GENERAL\MR PROCESO 2023\PROCESOS DE APOYO\[OAJ-MR-01 JURIDICA  2022.xlsx]Opciones Tratamiento'!#REF!,AK69='E:\MAPAS DE RIESGOS GENERAL\MR PROCESO 2023\PROCESOS DE APOYO\[OAJ-MR-01 JURIDICA  2022.xlsx]Opciones Tratamiento'!#REF!),ISBLANK(AK69),ISTEXT(AK69))</xm:f>
          </x14:formula1>
          <xm:sqref>AN69</xm:sqref>
        </x14:dataValidation>
        <x14:dataValidation type="custom" allowBlank="1" showInputMessage="1" showErrorMessage="1" error="Recuerde que las acciones se generan bajo la medida de mitigar el riesgo" xr:uid="{00000000-0002-0000-0100-000090000000}">
          <x14:formula1>
            <xm:f>IF(OR(AK69='E:\MAPAS DE RIESGOS GENERAL\MR PROCESO 2023\PROCESOS DE APOYO\[OAJ-MR-01 JURIDICA  2022.xlsx]Opciones Tratamiento'!#REF!,AK69='E:\MAPAS DE RIESGOS GENERAL\MR PROCESO 2023\PROCESOS DE APOYO\[OAJ-MR-01 JURIDICA  2022.xlsx]Opciones Tratamiento'!#REF!,AK69='E:\MAPAS DE RIESGOS GENERAL\MR PROCESO 2023\PROCESOS DE APOYO\[OAJ-MR-01 JURIDICA  2022.xlsx]Opciones Tratamiento'!#REF!),ISBLANK(AK69),ISTEXT(AK69))</xm:f>
          </x14:formula1>
          <xm:sqref>AM69:AM70</xm:sqref>
        </x14:dataValidation>
        <x14:dataValidation type="custom" allowBlank="1" showInputMessage="1" showErrorMessage="1" error="Recuerde que las acciones se generan bajo la medida de mitigar el riesgo" xr:uid="{00000000-0002-0000-0100-000091000000}">
          <x14:formula1>
            <xm:f>IF(OR(AK69='E:\MAPAS DE RIESGOS GENERAL\MR PROCESO 2023\PROCESOS DE APOYO\[OAJ-MR-01 JURIDICA  2022.xlsx]Opciones Tratamiento'!#REF!,AK69='E:\MAPAS DE RIESGOS GENERAL\MR PROCESO 2023\PROCESOS DE APOYO\[OAJ-MR-01 JURIDICA  2022.xlsx]Opciones Tratamiento'!#REF!,AK69='E:\MAPAS DE RIESGOS GENERAL\MR PROCESO 2023\PROCESOS DE APOYO\[OAJ-MR-01 JURIDICA  2022.xlsx]Opciones Tratamiento'!#REF!),ISBLANK(AK69),ISTEXT(AK69))</xm:f>
          </x14:formula1>
          <xm:sqref>AL69:AL70</xm:sqref>
        </x14:dataValidation>
        <x14:dataValidation type="custom" allowBlank="1" showInputMessage="1" showErrorMessage="1" error="Recuerde que las acciones se generan bajo la medida de mitigar el riesgo" xr:uid="{00000000-0002-0000-0100-000092000000}">
          <x14:formula1>
            <xm:f>IF(OR(AK71='E:\MAPAS DE RIESGOS GENERAL\MR PROCESO 2023\PROCESOS ESTRATEGICOS\[GAC-MR-01 GESTION INVESTIGACION E INN 2022.xlsx]Opciones Tratamiento'!#REF!,AK71='E:\MAPAS DE RIESGOS GENERAL\MR PROCESO 2023\PROCESOS ESTRATEGICOS\[GAC-MR-01 GESTION INVESTIGACION E INN 2022.xlsx]Opciones Tratamiento'!#REF!,AK71='E:\MAPAS DE RIESGOS GENERAL\MR PROCESO 2023\PROCESOS ESTRATEGICOS\[GAC-MR-01 GESTION INVESTIGACION E INN 2022.xlsx]Opciones Tratamiento'!#REF!),ISBLANK(AK71),ISTEXT(AK71))</xm:f>
          </x14:formula1>
          <xm:sqref>AP71:AP72</xm:sqref>
        </x14:dataValidation>
        <x14:dataValidation type="custom" allowBlank="1" showInputMessage="1" showErrorMessage="1" error="Recuerde que las acciones se generan bajo la medida de mitigar el riesgo" xr:uid="{00000000-0002-0000-0100-000093000000}">
          <x14:formula1>
            <xm:f>IF(OR(AK71='E:\MAPAS DE RIESGOS GENERAL\MR PROCESO 2023\PROCESOS ESTRATEGICOS\[GAC-MR-01 GESTION INVESTIGACION E INN 2022.xlsx]Opciones Tratamiento'!#REF!,AK71='E:\MAPAS DE RIESGOS GENERAL\MR PROCESO 2023\PROCESOS ESTRATEGICOS\[GAC-MR-01 GESTION INVESTIGACION E INN 2022.xlsx]Opciones Tratamiento'!#REF!,AK71='E:\MAPAS DE RIESGOS GENERAL\MR PROCESO 2023\PROCESOS ESTRATEGICOS\[GAC-MR-01 GESTION INVESTIGACION E INN 2022.xlsx]Opciones Tratamiento'!#REF!),ISBLANK(AK71),ISTEXT(AK71))</xm:f>
          </x14:formula1>
          <xm:sqref>AO71:AO72</xm:sqref>
        </x14:dataValidation>
        <x14:dataValidation type="custom" allowBlank="1" showInputMessage="1" showErrorMessage="1" error="Recuerde que las acciones se generan bajo la medida de mitigar el riesgo" xr:uid="{00000000-0002-0000-0100-000094000000}">
          <x14:formula1>
            <xm:f>IF(OR(AK71='E:\MAPAS DE RIESGOS GENERAL\MR PROCESO 2023\PROCESOS ESTRATEGICOS\[GAC-MR-01 GESTION INVESTIGACION E INN 2022.xlsx]Opciones Tratamiento'!#REF!,AK71='E:\MAPAS DE RIESGOS GENERAL\MR PROCESO 2023\PROCESOS ESTRATEGICOS\[GAC-MR-01 GESTION INVESTIGACION E INN 2022.xlsx]Opciones Tratamiento'!#REF!,AK71='E:\MAPAS DE RIESGOS GENERAL\MR PROCESO 2023\PROCESOS ESTRATEGICOS\[GAC-MR-01 GESTION INVESTIGACION E INN 2022.xlsx]Opciones Tratamiento'!#REF!),ISBLANK(AK71),ISTEXT(AK71))</xm:f>
          </x14:formula1>
          <xm:sqref>AN71:AN72</xm:sqref>
        </x14:dataValidation>
        <x14:dataValidation type="custom" allowBlank="1" showInputMessage="1" showErrorMessage="1" error="Recuerde que las acciones se generan bajo la medida de mitigar el riesgo" xr:uid="{00000000-0002-0000-0100-000095000000}">
          <x14:formula1>
            <xm:f>IF(OR(AK71='E:\MAPAS DE RIESGOS GENERAL\MR PROCESO 2023\PROCESOS ESTRATEGICOS\[GAC-MR-01 GESTION INVESTIGACION E INN 2022.xlsx]Opciones Tratamiento'!#REF!,AK71='E:\MAPAS DE RIESGOS GENERAL\MR PROCESO 2023\PROCESOS ESTRATEGICOS\[GAC-MR-01 GESTION INVESTIGACION E INN 2022.xlsx]Opciones Tratamiento'!#REF!,AK71='E:\MAPAS DE RIESGOS GENERAL\MR PROCESO 2023\PROCESOS ESTRATEGICOS\[GAC-MR-01 GESTION INVESTIGACION E INN 2022.xlsx]Opciones Tratamiento'!#REF!),ISBLANK(AK71),ISTEXT(AK71))</xm:f>
          </x14:formula1>
          <xm:sqref>AM71:AM72</xm:sqref>
        </x14:dataValidation>
        <x14:dataValidation type="custom" allowBlank="1" showInputMessage="1" showErrorMessage="1" error="Recuerde que las acciones se generan bajo la medida de mitigar el riesgo" xr:uid="{00000000-0002-0000-0100-000096000000}">
          <x14:formula1>
            <xm:f>IF(OR(AK71='E:\MAPAS DE RIESGOS GENERAL\MR PROCESO 2023\PROCESOS ESTRATEGICOS\[GAC-MR-01 GESTION INVESTIGACION E INN 2022.xlsx]Opciones Tratamiento'!#REF!,AK71='E:\MAPAS DE RIESGOS GENERAL\MR PROCESO 2023\PROCESOS ESTRATEGICOS\[GAC-MR-01 GESTION INVESTIGACION E INN 2022.xlsx]Opciones Tratamiento'!#REF!,AK71='E:\MAPAS DE RIESGOS GENERAL\MR PROCESO 2023\PROCESOS ESTRATEGICOS\[GAC-MR-01 GESTION INVESTIGACION E INN 2022.xlsx]Opciones Tratamiento'!#REF!),ISBLANK(AK71),ISTEXT(AK71))</xm:f>
          </x14:formula1>
          <xm:sqref>AL71:AL72</xm:sqref>
        </x14:dataValidation>
        <x14:dataValidation type="list" allowBlank="1" showInputMessage="1" showErrorMessage="1" xr:uid="{00000000-0002-0000-0100-000097000000}">
          <x14:formula1>
            <xm:f>'C:\Users\FACT35\Downloads\PROCESOS MISIONALES\[ENF-MR-01.xlsx]Tabla Impacto'!#REF!</xm:f>
          </x14:formula1>
          <xm:sqref>O89:O90</xm:sqref>
        </x14:dataValidation>
        <x14:dataValidation type="list" allowBlank="1" showInputMessage="1" showErrorMessage="1" xr:uid="{00000000-0002-0000-0100-000098000000}">
          <x14:formula1>
            <xm:f>'C:\Users\FACT35\Downloads\PROCESOS MISIONALES\[ENF-MR-01.xlsx]Tabla Valoración controles'!#REF!</xm:f>
          </x14:formula1>
          <xm:sqref>Z89:AB90 W89:X90</xm:sqref>
        </x14:dataValidation>
        <x14:dataValidation type="custom" allowBlank="1" showInputMessage="1" showErrorMessage="1" error="Recuerde que las acciones se generan bajo la medida de mitigar el riesgo" xr:uid="{00000000-0002-0000-0100-000099000000}">
          <x14:formula1>
            <xm:f>IF(OR(AK89='C:\Users\FACT35\Downloads\PROCESOS MISIONALES\[ENF-MR-01.xlsx]Opciones Tratamiento'!#REF!,AK89='C:\Users\FACT35\Downloads\PROCESOS MISIONALES\[ENF-MR-01.xlsx]Opciones Tratamiento'!#REF!,AK89='C:\Users\FACT35\Downloads\PROCESOS MISIONALES\[ENF-MR-01.xlsx]Opciones Tratamiento'!#REF!),ISBLANK(AK89),ISTEXT(AK89))</xm:f>
          </x14:formula1>
          <xm:sqref>AP89</xm:sqref>
        </x14:dataValidation>
        <x14:dataValidation type="custom" allowBlank="1" showInputMessage="1" showErrorMessage="1" error="Recuerde que las acciones se generan bajo la medida de mitigar el riesgo" xr:uid="{00000000-0002-0000-0100-00009A000000}">
          <x14:formula1>
            <xm:f>IF(OR(AK89='C:\Users\FACT35\Downloads\PROCESOS MISIONALES\[ENF-MR-01.xlsx]Opciones Tratamiento'!#REF!,AK89='C:\Users\FACT35\Downloads\PROCESOS MISIONALES\[ENF-MR-01.xlsx]Opciones Tratamiento'!#REF!,AK89='C:\Users\FACT35\Downloads\PROCESOS MISIONALES\[ENF-MR-01.xlsx]Opciones Tratamiento'!#REF!),ISBLANK(AK89),ISTEXT(AK89))</xm:f>
          </x14:formula1>
          <xm:sqref>AM89</xm:sqref>
        </x14:dataValidation>
        <x14:dataValidation type="custom" allowBlank="1" showInputMessage="1" showErrorMessage="1" error="Recuerde que las acciones se generan bajo la medida de mitigar el riesgo" xr:uid="{00000000-0002-0000-0100-00009B000000}">
          <x14:formula1>
            <xm:f>IF(OR(AK89='C:\Users\FACT35\Downloads\PROCESOS MISIONALES\[ENF-MR-01.xlsx]Opciones Tratamiento'!#REF!,AK89='C:\Users\FACT35\Downloads\PROCESOS MISIONALES\[ENF-MR-01.xlsx]Opciones Tratamiento'!#REF!,AK89='C:\Users\FACT35\Downloads\PROCESOS MISIONALES\[ENF-MR-01.xlsx]Opciones Tratamiento'!#REF!),ISBLANK(AK89),ISTEXT(AK89))</xm:f>
          </x14:formula1>
          <xm:sqref>AL89</xm:sqref>
        </x14:dataValidation>
        <x14:dataValidation type="list" allowBlank="1" showInputMessage="1" showErrorMessage="1" xr:uid="{00000000-0002-0000-0100-00009C000000}">
          <x14:formula1>
            <xm:f>'C:\Users\GESTIONR01\Documents\MAPAS DE RIESGOS GENERAL\MAPA DE RIESGOS CORRUPCIÓN 2023\CORRUPCION\[RIESGO CORRUPCION CONSOLIDADO 2023.xlsx]Opciones Tratamiento'!#REF!</xm:f>
          </x14:formula1>
          <xm:sqref>J113 AK113 AQ113:AQ115</xm:sqref>
        </x14:dataValidation>
        <x14:dataValidation type="list" allowBlank="1" showInputMessage="1" showErrorMessage="1" xr:uid="{00000000-0002-0000-0100-00009D000000}">
          <x14:formula1>
            <xm:f>'C:\Users\DORISOL\Downloads\[FORMATO SARLAFT-SICOF (1).xlsx]Opciones Tratamiento'!#REF!</xm:f>
          </x14:formula1>
          <xm:sqref>J149</xm:sqref>
        </x14:dataValidation>
        <x14:dataValidation type="list" allowBlank="1" showInputMessage="1" showErrorMessage="1" xr:uid="{00000000-0002-0000-0100-00009E000000}">
          <x14:formula1>
            <xm:f>'E:\MAPAS DE RIESGOS GENERAL\SICOF\[FORMATO SARLAFT-SICOF 1.xlsx]Opciones Tratamiento'!#REF!</xm:f>
          </x14:formula1>
          <xm:sqref>J150:J154 J145:J147 AQ149:AQ154 AQ145:AQ147</xm:sqref>
        </x14:dataValidation>
        <x14:dataValidation type="list" allowBlank="1" showInputMessage="1" showErrorMessage="1" xr:uid="{00000000-0002-0000-0100-00009F000000}">
          <x14:formula1>
            <xm:f>'D:\Desktop\[RIESGO SICOF CONSOLIDADO.xlsx]Opciones Tratamiento'!#REF!</xm:f>
          </x14:formula1>
          <xm:sqref>J144 AQ144 AK144:AK147 AK149:AK154</xm:sqref>
        </x14:dataValidation>
        <x14:dataValidation type="list" allowBlank="1" showInputMessage="1" showErrorMessage="1" xr:uid="{00000000-0002-0000-0100-0000A0000000}">
          <x14:formula1>
            <xm:f>'G:\MAPAS DE RIESGOS GENERAL\MAPA DE RIESGOS CORRUPCIÓN 2023\CORRUPCION\PROCESOS MISIONALES\[RIESGOS CORRUPCION FARMACIA  2023.xlsx]Opciones Tratamiento'!#REF!</xm:f>
          </x14:formula1>
          <xm:sqref>J141</xm:sqref>
        </x14:dataValidation>
        <x14:dataValidation type="list" allowBlank="1" showInputMessage="1" showErrorMessage="1" xr:uid="{00000000-0002-0000-0100-0000A1000000}">
          <x14:formula1>
            <xm:f>'G:\MAPAS DE RIESGOS GENERAL\MAPA DE RIESGOS CORRUPCIÓN 2023\CORRUPCION\PROCESOS ESTRATEGICOS\[RIESGOS CORRUPCION TALENTO HUMANO 2023.xlsx]Opciones Tratamiento'!#REF!</xm:f>
          </x14:formula1>
          <xm:sqref>J136:J138 AJ137</xm:sqref>
        </x14:dataValidation>
        <x14:dataValidation type="list" allowBlank="1" showInputMessage="1" showErrorMessage="1" xr:uid="{00000000-0002-0000-0100-0000A2000000}">
          <x14:formula1>
            <xm:f>'G:\MAPAS DE RIESGOS GENERAL\MAPA DE RIESGOS CORRUPCIÓN 2023\CORRUPCION\PROCESOS ESTRATEGICOS\[RIESGOS CORRUPCION  QHSE 2023.xlsx]Opciones Tratamiento'!#REF!</xm:f>
          </x14:formula1>
          <xm:sqref>J134:J135 AK134</xm:sqref>
        </x14:dataValidation>
        <x14:dataValidation type="list" allowBlank="1" showInputMessage="1" showErrorMessage="1" xr:uid="{00000000-0002-0000-0100-0000A3000000}">
          <x14:formula1>
            <xm:f>'G:\MAPAS DE RIESGOS GENERAL\MAPA DE RIESGOS CORRUPCIÓN 2023\CORRUPCION\PROCESOS DE APOYO\[RIESGOS CORRUPCION SISTEMAS 2023.xlsx]Opciones Tratamiento'!#REF!</xm:f>
          </x14:formula1>
          <xm:sqref>J131:J133 AK131 AQ131:AQ132 AQ134 AQ136 AK136:AK137</xm:sqref>
        </x14:dataValidation>
        <x14:dataValidation type="list" allowBlank="1" showInputMessage="1" showErrorMessage="1" xr:uid="{00000000-0002-0000-0100-0000A4000000}">
          <x14:formula1>
            <xm:f>'G:\MAPAS DE RIESGOS GENERAL\MAPA DE RIESGOS CORRUPCIÓN 2023\CORRUPCION\PROCESOS DE APOYO\[RIESGOS CORRUPCION MANTENIMIENTO 2023.xlsx]Opciones Tratamiento'!#REF!</xm:f>
          </x14:formula1>
          <xm:sqref>J129:J130 AK129 AQ129</xm:sqref>
        </x14:dataValidation>
        <x14:dataValidation type="list" allowBlank="1" showInputMessage="1" showErrorMessage="1" xr:uid="{00000000-0002-0000-0100-0000A5000000}">
          <x14:formula1>
            <xm:f>'G:\MAPAS DE RIESGOS GENERAL\MAPA DE RIESGOS CORRUPCIÓN 2023\CORRUPCION\PROCESOS DE APOYO\[RIESGOS CORRUPCION JURIDICA 2023.xlsx]Opciones Tratamiento'!#REF!</xm:f>
          </x14:formula1>
          <xm:sqref>J128 AQ128</xm:sqref>
        </x14:dataValidation>
        <x14:dataValidation type="list" allowBlank="1" showInputMessage="1" showErrorMessage="1" xr:uid="{00000000-0002-0000-0100-0000A6000000}">
          <x14:formula1>
            <xm:f>'G:\MAPAS DE RIESGOS GENERAL\MAPA DE RIESGOS CORRUPCIÓN 2023\CORRUPCION\PROCESOS DE APOYO\[RIESGOS CORRUPCION GESTION DOCUMENTAL 2023.xlsx]Opciones Tratamiento'!#REF!</xm:f>
          </x14:formula1>
          <xm:sqref>J126:J127 AK126 AQ126</xm:sqref>
        </x14:dataValidation>
        <x14:dataValidation type="list" allowBlank="1" showInputMessage="1" showErrorMessage="1" xr:uid="{00000000-0002-0000-0100-0000A7000000}">
          <x14:formula1>
            <xm:f>'G:\MAPAS DE RIESGOS GENERAL\MAPA DE RIESGOS CORRUPCIÓN 2023\CORRUPCION\PROCESOS DE APOYO\[RIESGOS CORRUPCION FINANCIERA 2023.xlsx]Opciones Tratamiento'!#REF!</xm:f>
          </x14:formula1>
          <xm:sqref>J122</xm:sqref>
        </x14:dataValidation>
        <x14:dataValidation type="list" allowBlank="1" showInputMessage="1" showErrorMessage="1" xr:uid="{00000000-0002-0000-0100-0000A8000000}">
          <x14:formula1>
            <xm:f>'G:\MAPAS DE RIESGOS GENERAL\MAPA DE RIESGOS CORRUPCIÓN 2023\CORRUPCION\PROCESOS DE APOYO\[RIESGOS CORRUPCION CONTRATACION 2023.xlsx]Opciones Tratamiento'!#REF!</xm:f>
          </x14:formula1>
          <xm:sqref>J119:J121</xm:sqref>
        </x14:dataValidation>
        <x14:dataValidation type="list" allowBlank="1" showInputMessage="1" showErrorMessage="1" xr:uid="{00000000-0002-0000-0100-0000A9000000}">
          <x14:formula1>
            <xm:f>'G:\MAPAS DE RIESGOS GENERAL\MAPA DE RIESGOS CORRUPCIÓN 2023\CORRUPCION\PROCESOS DE APOYO\[RIESGOS CORRUPCION BIOMEDICA 2023.xlsx]Opciones Tratamiento'!#REF!</xm:f>
          </x14:formula1>
          <xm:sqref>J116:J118 AK116 AQ116 AQ119 AQ121:AQ125</xm:sqref>
        </x14:dataValidation>
        <x14:dataValidation type="list" allowBlank="1" showInputMessage="1" showErrorMessage="1" xr:uid="{00000000-0002-0000-0100-0000AA000000}">
          <x14:formula1>
            <xm:f>'G:\MAPAS DE RIESGOS GENERAL\MAPA DE RIESGOS CORRUPCIÓN 2023\CORRUPCION\PROCESOS DE APOYO\[RIESGOS CORRUPCION ALMACEN  2023.xlsx]Opciones Tratamiento'!#REF!</xm:f>
          </x14:formula1>
          <xm:sqref>J115</xm:sqref>
        </x14:dataValidation>
        <x14:dataValidation type="custom" allowBlank="1" showInputMessage="1" showErrorMessage="1" error="Recuerde que las acciones se generan bajo la medida de mitigar el riesgo" xr:uid="{00000000-0002-0000-0100-0000AB000000}">
          <x14:formula1>
            <xm:f>IF(OR(AK146='D:\SARLAFT HOSPITAL TUNJA\OFICINA\SICOF -SALRAFT HUSRT 2023\MATRIZ RIESGO SARLAF-SICOF\[FORMATO MAPA DE RIESGOS SICOF SARLAFT.xlsx]Opciones Tratamiento'!#REF!,AK146='D:\SARLAFT HOSPITAL TUNJA\OFICINA\SICOF -SALRAFT HUSRT 2023\MATRIZ RIESGO SARLAF-SICOF\[FORMATO MAPA DE RIESGOS SICOF SARLAFT.xlsx]Opciones Tratamiento'!#REF!,AK146='D:\SARLAFT HOSPITAL TUNJA\OFICINA\SICOF -SALRAFT HUSRT 2023\MATRIZ RIESGO SARLAF-SICOF\[FORMATO MAPA DE RIESGOS SICOF SARLAFT.xlsx]Opciones Tratamiento'!#REF!),ISBLANK(AK146),ISTEXT(AK146))</xm:f>
          </x14:formula1>
          <xm:sqref>AO146</xm:sqref>
        </x14:dataValidation>
        <x14:dataValidation type="custom" allowBlank="1" showInputMessage="1" showErrorMessage="1" error="Recuerde que las acciones se generan bajo la medida de mitigar el riesgo" xr:uid="{00000000-0002-0000-0100-0000AC000000}">
          <x14:formula1>
            <xm:f>IF(OR(AK146='D:\SARLAFT HOSPITAL TUNJA\OFICINA\SICOF -SALRAFT HUSRT 2023\MATRIZ RIESGO SARLAF-SICOF\[FORMATO MAPA DE RIESGOS SICOF SARLAFT.xlsx]Opciones Tratamiento'!#REF!,AK146='D:\SARLAFT HOSPITAL TUNJA\OFICINA\SICOF -SALRAFT HUSRT 2023\MATRIZ RIESGO SARLAF-SICOF\[FORMATO MAPA DE RIESGOS SICOF SARLAFT.xlsx]Opciones Tratamiento'!#REF!,AK146='D:\SARLAFT HOSPITAL TUNJA\OFICINA\SICOF -SALRAFT HUSRT 2023\MATRIZ RIESGO SARLAF-SICOF\[FORMATO MAPA DE RIESGOS SICOF SARLAFT.xlsx]Opciones Tratamiento'!#REF!),ISBLANK(AK146),ISTEXT(AK146))</xm:f>
          </x14:formula1>
          <xm:sqref>AN146</xm:sqref>
        </x14:dataValidation>
        <x14:dataValidation type="custom" allowBlank="1" showInputMessage="1" showErrorMessage="1" error="Recuerde que las acciones se generan bajo la medida de mitigar el riesgo" xr:uid="{00000000-0002-0000-0100-0000AD000000}">
          <x14:formula1>
            <xm:f>IF(OR(AK146='D:\SARLAFT HOSPITAL TUNJA\OFICINA\SICOF -SALRAFT HUSRT 2023\MATRIZ RIESGO SARLAF-SICOF\[FORMATO MAPA DE RIESGOS SICOF SARLAFT.xlsx]Opciones Tratamiento'!#REF!,AK146='D:\SARLAFT HOSPITAL TUNJA\OFICINA\SICOF -SALRAFT HUSRT 2023\MATRIZ RIESGO SARLAF-SICOF\[FORMATO MAPA DE RIESGOS SICOF SARLAFT.xlsx]Opciones Tratamiento'!#REF!,AK146='D:\SARLAFT HOSPITAL TUNJA\OFICINA\SICOF -SALRAFT HUSRT 2023\MATRIZ RIESGO SARLAF-SICOF\[FORMATO MAPA DE RIESGOS SICOF SARLAFT.xlsx]Opciones Tratamiento'!#REF!),ISBLANK(AK146),ISTEXT(AK146))</xm:f>
          </x14:formula1>
          <xm:sqref>AM146</xm:sqref>
        </x14:dataValidation>
        <x14:dataValidation type="custom" allowBlank="1" showInputMessage="1" showErrorMessage="1" error="Recuerde que las acciones se generan bajo la medida de mitigar el riesgo" xr:uid="{00000000-0002-0000-0100-0000AE000000}">
          <x14:formula1>
            <xm:f>IF(OR(AK152='D:\Desktop\[RIESGO SICOF CONSOLIDADO.xlsx]Opciones Tratamiento'!#REF!,AK152='D:\Desktop\[RIESGO SICOF CONSOLIDADO.xlsx]Opciones Tratamiento'!#REF!,AK152='D:\Desktop\[RIESGO SICOF CONSOLIDADO.xlsx]Opciones Tratamiento'!#REF!),ISBLANK(AK152),ISTEXT(AK152))</xm:f>
          </x14:formula1>
          <xm:sqref>AP144</xm:sqref>
        </x14:dataValidation>
        <x14:dataValidation type="custom" allowBlank="1" showInputMessage="1" showErrorMessage="1" error="Recuerde que las acciones se generan bajo la medida de mitigar el riesgo" xr:uid="{00000000-0002-0000-0100-0000AF000000}">
          <x14:formula1>
            <xm:f>IF(OR(AK152='D:\Desktop\[RIESGO SICOF CONSOLIDADO.xlsx]Opciones Tratamiento'!#REF!,AK152='D:\Desktop\[RIESGO SICOF CONSOLIDADO.xlsx]Opciones Tratamiento'!#REF!,AK152='D:\Desktop\[RIESGO SICOF CONSOLIDADO.xlsx]Opciones Tratamiento'!#REF!),ISBLANK(AK152),ISTEXT(AK152))</xm:f>
          </x14:formula1>
          <xm:sqref>AO144</xm:sqref>
        </x14:dataValidation>
        <x14:dataValidation type="custom" allowBlank="1" showInputMessage="1" showErrorMessage="1" error="Recuerde que las acciones se generan bajo la medida de mitigar el riesgo" xr:uid="{00000000-0002-0000-0100-0000B0000000}">
          <x14:formula1>
            <xm:f>IF(OR(AK152='D:\Desktop\[RIESGO SICOF CONSOLIDADO.xlsx]Opciones Tratamiento'!#REF!,AK152='D:\Desktop\[RIESGO SICOF CONSOLIDADO.xlsx]Opciones Tratamiento'!#REF!,AK152='D:\Desktop\[RIESGO SICOF CONSOLIDADO.xlsx]Opciones Tratamiento'!#REF!),ISBLANK(AK152),ISTEXT(AK152))</xm:f>
          </x14:formula1>
          <xm:sqref>AN144</xm:sqref>
        </x14:dataValidation>
        <x14:dataValidation type="custom" allowBlank="1" showInputMessage="1" showErrorMessage="1" error="Recuerde que las acciones se generan bajo la medida de mitigar el riesgo" xr:uid="{00000000-0002-0000-0100-0000B1000000}">
          <x14:formula1>
            <xm:f>IF(OR(AK152='D:\Desktop\[RIESGO SICOF CONSOLIDADO.xlsx]Opciones Tratamiento'!#REF!,AK152='D:\Desktop\[RIESGO SICOF CONSOLIDADO.xlsx]Opciones Tratamiento'!#REF!,AK152='D:\Desktop\[RIESGO SICOF CONSOLIDADO.xlsx]Opciones Tratamiento'!#REF!),ISBLANK(AK152),ISTEXT(AK152))</xm:f>
          </x14:formula1>
          <xm:sqref>AM144</xm:sqref>
        </x14:dataValidation>
        <x14:dataValidation type="custom" allowBlank="1" showInputMessage="1" showErrorMessage="1" error="Recuerde que las acciones se generan bajo la medida de mitigar el riesgo" xr:uid="{00000000-0002-0000-0100-0000B2000000}">
          <x14:formula1>
            <xm:f>IF(OR(AK152='D:\Desktop\[RIESGO SICOF CONSOLIDADO.xlsx]Opciones Tratamiento'!#REF!,AK152='D:\Desktop\[RIESGO SICOF CONSOLIDADO.xlsx]Opciones Tratamiento'!#REF!,AK152='D:\Desktop\[RIESGO SICOF CONSOLIDADO.xlsx]Opciones Tratamiento'!#REF!),ISBLANK(AK152),ISTEXT(AK152))</xm:f>
          </x14:formula1>
          <xm:sqref>AL144</xm:sqref>
        </x14:dataValidation>
        <x14:dataValidation type="list" allowBlank="1" showInputMessage="1" showErrorMessage="1" xr:uid="{00000000-0002-0000-0100-0000B3000000}">
          <x14:formula1>
            <xm:f>'C:\Users\DORISOL\Downloads\[FORMATO SARLAFT-SICOF (1).xlsx]Tabla Valoración controles'!#REF!</xm:f>
          </x14:formula1>
          <xm:sqref>W148:X148 Z148:AB148</xm:sqref>
        </x14:dataValidation>
        <x14:dataValidation type="list" allowBlank="1" showInputMessage="1" showErrorMessage="1" xr:uid="{00000000-0002-0000-0100-0000B4000000}">
          <x14:formula1>
            <xm:f>'E:\MAPAS DE RIESGOS GENERAL\SICOF\[FORMATO SARLAFT-SICOF 1.xlsx]Tabla Valoración controles'!#REF!</xm:f>
          </x14:formula1>
          <xm:sqref>W149:X154 Z149:AB154 Z145:AB147 W145:X147</xm:sqref>
        </x14:dataValidation>
        <x14:dataValidation type="list" allowBlank="1" showInputMessage="1" showErrorMessage="1" xr:uid="{00000000-0002-0000-0100-0000B5000000}">
          <x14:formula1>
            <xm:f>'D:\Desktop\[RIESGO SICOF CONSOLIDADO.xlsx]Tabla Valoración controles'!#REF!</xm:f>
          </x14:formula1>
          <xm:sqref>W144:X144 Z144:AB144</xm:sqref>
        </x14:dataValidation>
        <x14:dataValidation type="custom" allowBlank="1" showInputMessage="1" showErrorMessage="1" error="Recuerde que las acciones se generan bajo la medida de mitigar el riesgo" xr:uid="{00000000-0002-0000-0100-0000B6000000}">
          <x14:formula1>
            <xm:f>IF(OR(AK122='G:\MAPAS DE RIESGOS GENERAL\MAPA DE RIESGOS CORRUPCIÓN 2023\CORRUPCION\PROCESOS DE APOYO\[RIESGOS CORRUPCION FINANCIERA 2023.xlsx]Opciones Tratamiento'!#REF!,AK122='G:\MAPAS DE RIESGOS GENERAL\MAPA DE RIESGOS CORRUPCIÓN 2023\CORRUPCION\PROCESOS DE APOYO\[RIESGOS CORRUPCION FINANCIERA 2023.xlsx]Opciones Tratamiento'!#REF!,AK122='G:\MAPAS DE RIESGOS GENERAL\MAPA DE RIESGOS CORRUPCIÓN 2023\CORRUPCION\PROCESOS DE APOYO\[RIESGOS CORRUPCION FINANCIERA 2023.xlsx]Opciones Tratamiento'!#REF!),ISBLANK(AK122),ISTEXT(AK122))</xm:f>
          </x14:formula1>
          <xm:sqref>AL122</xm:sqref>
        </x14:dataValidation>
        <x14:dataValidation type="custom" allowBlank="1" showInputMessage="1" showErrorMessage="1" error="Recuerde que las acciones se generan bajo la medida de mitigar el riesgo" xr:uid="{00000000-0002-0000-0100-0000B7000000}">
          <x14:formula1>
            <xm:f>IF(OR(AK122='G:\MAPAS DE RIESGOS GENERAL\MAPA DE RIESGOS CORRUPCIÓN 2023\CORRUPCION\PROCESOS DE APOYO\[RIESGOS CORRUPCION FINANCIERA 2023.xlsx]Opciones Tratamiento'!#REF!,AK122='G:\MAPAS DE RIESGOS GENERAL\MAPA DE RIESGOS CORRUPCIÓN 2023\CORRUPCION\PROCESOS DE APOYO\[RIESGOS CORRUPCION FINANCIERA 2023.xlsx]Opciones Tratamiento'!#REF!,AK122='G:\MAPAS DE RIESGOS GENERAL\MAPA DE RIESGOS CORRUPCIÓN 2023\CORRUPCION\PROCESOS DE APOYO\[RIESGOS CORRUPCION FINANCIERA 2023.xlsx]Opciones Tratamiento'!#REF!),ISBLANK(AK122),ISTEXT(AK122))</xm:f>
          </x14:formula1>
          <xm:sqref>AM122</xm:sqref>
        </x14:dataValidation>
        <x14:dataValidation type="custom" allowBlank="1" showInputMessage="1" showErrorMessage="1" error="Recuerde que las acciones se generan bajo la medida de mitigar el riesgo" xr:uid="{00000000-0002-0000-0100-0000B8000000}">
          <x14:formula1>
            <xm:f>IF(OR(AK122='G:\MAPAS DE RIESGOS GENERAL\MAPA DE RIESGOS CORRUPCIÓN 2023\CORRUPCION\PROCESOS DE APOYO\[RIESGOS CORRUPCION FINANCIERA 2023.xlsx]Opciones Tratamiento'!#REF!,AK122='G:\MAPAS DE RIESGOS GENERAL\MAPA DE RIESGOS CORRUPCIÓN 2023\CORRUPCION\PROCESOS DE APOYO\[RIESGOS CORRUPCION FINANCIERA 2023.xlsx]Opciones Tratamiento'!#REF!,AK122='G:\MAPAS DE RIESGOS GENERAL\MAPA DE RIESGOS CORRUPCIÓN 2023\CORRUPCION\PROCESOS DE APOYO\[RIESGOS CORRUPCION FINANCIERA 2023.xlsx]Opciones Tratamiento'!#REF!),ISBLANK(AK122),ISTEXT(AK122))</xm:f>
          </x14:formula1>
          <xm:sqref>AP122</xm:sqref>
        </x14:dataValidation>
        <x14:dataValidation type="list" allowBlank="1" showInputMessage="1" showErrorMessage="1" xr:uid="{00000000-0002-0000-0100-0000B9000000}">
          <x14:formula1>
            <xm:f>'G:\MAPAS DE RIESGOS GENERAL\MAPA DE RIESGOS CORRUPCIÓN 2023\CORRUPCION\PROCESOS MISIONALES\[RIESGOS CORRUPCION FARMACIA  2023.xlsx]Tabla Valoración controles'!#REF!</xm:f>
          </x14:formula1>
          <xm:sqref>W141:X141 Z141:AB141</xm:sqref>
        </x14:dataValidation>
        <x14:dataValidation type="list" allowBlank="1" showInputMessage="1" showErrorMessage="1" xr:uid="{00000000-0002-0000-0100-0000BA000000}">
          <x14:formula1>
            <xm:f>'G:\MAPAS DE RIESGOS GENERAL\MAPA DE RIESGOS CORRUPCIÓN 2023\CORRUPCION\PROCESOS ESTRATEGICOS\[RIESGOS CORRUPCION TALENTO HUMANO 2023.xlsx]Tabla Valoración controles'!#REF!</xm:f>
          </x14:formula1>
          <xm:sqref>W136:X138 Z136:AB138</xm:sqref>
        </x14:dataValidation>
        <x14:dataValidation type="custom" allowBlank="1" showInputMessage="1" showErrorMessage="1" error="Recuerde que las acciones se generan bajo la medida de mitigar el riesgo" xr:uid="{00000000-0002-0000-0100-0000BB000000}">
          <x14:formula1>
            <xm:f>IF(OR(AK137='D:\2022\RIESGOS\MAPAS DE RIESGO\CORRUPCION\[RIESGOS CORRUPCION MANTENIMIENTO 2022.xlsx]Opciones Tratamiento'!#REF!,AK137='D:\2022\RIESGOS\MAPAS DE RIESGO\CORRUPCION\[RIESGOS CORRUPCION MANTENIMIENTO 2022.xlsx]Opciones Tratamiento'!#REF!,AK137='D:\2022\RIESGOS\MAPAS DE RIESGO\CORRUPCION\[RIESGOS CORRUPCION MANTENIMIENTO 2022.xlsx]Opciones Tratamiento'!#REF!),ISBLANK(AK137),ISTEXT(AK137))</xm:f>
          </x14:formula1>
          <xm:sqref>AP137</xm:sqref>
        </x14:dataValidation>
        <x14:dataValidation type="custom" allowBlank="1" showInputMessage="1" showErrorMessage="1" error="Recuerde que las acciones se generan bajo la medida de mitigar el riesgo" xr:uid="{00000000-0002-0000-0100-0000BC000000}">
          <x14:formula1>
            <xm:f>IF(OR(AK137='D:\2022\RIESGOS\MAPAS DE RIESGO\CORRUPCION\[RIESGOS CORRUPCION MANTENIMIENTO 2022.xlsx]Opciones Tratamiento'!#REF!,AK137='D:\2022\RIESGOS\MAPAS DE RIESGO\CORRUPCION\[RIESGOS CORRUPCION MANTENIMIENTO 2022.xlsx]Opciones Tratamiento'!#REF!,AK137='D:\2022\RIESGOS\MAPAS DE RIESGO\CORRUPCION\[RIESGOS CORRUPCION MANTENIMIENTO 2022.xlsx]Opciones Tratamiento'!#REF!),ISBLANK(AK137),ISTEXT(AK137))</xm:f>
          </x14:formula1>
          <xm:sqref>AM137</xm:sqref>
        </x14:dataValidation>
        <x14:dataValidation type="custom" allowBlank="1" showInputMessage="1" showErrorMessage="1" error="Recuerde que las acciones se generan bajo la medida de mitigar el riesgo" xr:uid="{00000000-0002-0000-0100-0000BD000000}">
          <x14:formula1>
            <xm:f>IF(OR(AK137='D:\2022\RIESGOS\MAPAS DE RIESGO\CORRUPCION\[RIESGOS CORRUPCION MANTENIMIENTO 2022.xlsx]Opciones Tratamiento'!#REF!,AK137='D:\2022\RIESGOS\MAPAS DE RIESGO\CORRUPCION\[RIESGOS CORRUPCION MANTENIMIENTO 2022.xlsx]Opciones Tratamiento'!#REF!,AK137='D:\2022\RIESGOS\MAPAS DE RIESGO\CORRUPCION\[RIESGOS CORRUPCION MANTENIMIENTO 2022.xlsx]Opciones Tratamiento'!#REF!),ISBLANK(AK137),ISTEXT(AK137))</xm:f>
          </x14:formula1>
          <xm:sqref>AL137</xm:sqref>
        </x14:dataValidation>
        <x14:dataValidation type="list" allowBlank="1" showInputMessage="1" showErrorMessage="1" xr:uid="{00000000-0002-0000-0100-0000BE000000}">
          <x14:formula1>
            <xm:f>'D:\2022\RIESGOS\MAPAS DE RIESGO\CORRUPCION\[RIESGOS CORRUPCION MANTENIMIENTO 2022.xlsx]Opciones Tratamiento'!#REF!</xm:f>
          </x14:formula1>
          <xm:sqref>AQ137</xm:sqref>
        </x14:dataValidation>
        <x14:dataValidation type="list" allowBlank="1" showInputMessage="1" showErrorMessage="1" xr:uid="{00000000-0002-0000-0100-0000BF000000}">
          <x14:formula1>
            <xm:f>'G:\MAPAS DE RIESGOS GENERAL\MAPA DE RIESGOS CORRUPCIÓN 2023\CORRUPCION\PROCESOS ESTRATEGICOS\[RIESGOS CORRUPCION  QHSE 2023.xlsx]Tabla Valoración controles'!#REF!</xm:f>
          </x14:formula1>
          <xm:sqref>W134:X135 Z134:AB135</xm:sqref>
        </x14:dataValidation>
        <x14:dataValidation type="list" allowBlank="1" showInputMessage="1" showErrorMessage="1" xr:uid="{00000000-0002-0000-0100-0000C0000000}">
          <x14:formula1>
            <xm:f>'G:\MAPAS DE RIESGOS GENERAL\MAPA DE RIESGOS CORRUPCIÓN 2023\CORRUPCION\PROCESOS DE APOYO\[RIESGOS CORRUPCION SISTEMAS 2023.xlsx]Tabla Valoración controles'!#REF!</xm:f>
          </x14:formula1>
          <xm:sqref>W131:X133 Z131:AB133</xm:sqref>
        </x14:dataValidation>
        <x14:dataValidation type="custom" allowBlank="1" showInputMessage="1" showErrorMessage="1" error="Recuerde que las acciones se generan bajo la medida de mitigar el riesgo" xr:uid="{00000000-0002-0000-0100-0000C1000000}">
          <x14:formula1>
            <xm:f>IF(OR(AK131='G:\MAPAS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Tratamiento'!#REF!),ISBLANK(AK131),ISTEXT(AK131))</xm:f>
          </x14:formula1>
          <xm:sqref>AL131:AL132</xm:sqref>
        </x14:dataValidation>
        <x14:dataValidation type="custom" allowBlank="1" showInputMessage="1" showErrorMessage="1" error="Recuerde que las acciones se generan bajo la medida de mitigar el riesgo" xr:uid="{00000000-0002-0000-0100-0000C2000000}">
          <x14:formula1>
            <xm:f>IF(OR(AK131='G:\MAPAS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Tratamiento'!#REF!),ISBLANK(AK131),ISTEXT(AK131))</xm:f>
          </x14:formula1>
          <xm:sqref>AM131:AM132</xm:sqref>
        </x14:dataValidation>
        <x14:dataValidation type="custom" allowBlank="1" showInputMessage="1" showErrorMessage="1" error="Recuerde que las acciones se generan bajo la medida de mitigar el riesgo" xr:uid="{00000000-0002-0000-0100-0000C3000000}">
          <x14:formula1>
            <xm:f>IF(OR(AK131='G:\MAPAS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Tratamiento'!#REF!),ISBLANK(AK131),ISTEXT(AK131))</xm:f>
          </x14:formula1>
          <xm:sqref>AN131:AN132 AN134 AN136</xm:sqref>
        </x14:dataValidation>
        <x14:dataValidation type="custom" allowBlank="1" showInputMessage="1" showErrorMessage="1" error="Recuerde que las acciones se generan bajo la medida de mitigar el riesgo" xr:uid="{00000000-0002-0000-0100-0000C4000000}">
          <x14:formula1>
            <xm:f>IF(OR(AK131='G:\MAPAS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Tratamiento'!#REF!),ISBLANK(AK131),ISTEXT(AK131))</xm:f>
          </x14:formula1>
          <xm:sqref>AO131:AO132 AO134 AO136</xm:sqref>
        </x14:dataValidation>
        <x14:dataValidation type="custom" allowBlank="1" showInputMessage="1" showErrorMessage="1" error="Recuerde que las acciones se generan bajo la medida de mitigar el riesgo" xr:uid="{00000000-0002-0000-0100-0000C5000000}">
          <x14:formula1>
            <xm:f>IF(OR(AK131='G:\MAPAS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Tratamiento'!#REF!,AK131='G:\MAPAS DE RIESGOS GENERAL\MAPA DE RIESGOS CORRUPCIÓN 2023\CORRUPCION\PROCESOS DE APOYO\[RIESGOS CORRUPCION SISTEMAS 2023.xlsx]Opciones Tratamiento'!#REF!),ISBLANK(AK131),ISTEXT(AK131))</xm:f>
          </x14:formula1>
          <xm:sqref>AP131:AP132</xm:sqref>
        </x14:dataValidation>
        <x14:dataValidation type="custom" allowBlank="1" showInputMessage="1" showErrorMessage="1" error="Recuerde que las acciones se generan bajo la medida de mitigar el riesgo" xr:uid="{00000000-0002-0000-0100-0000C6000000}">
          <x14:formula1>
            <xm:f>IF(OR(AK128='G:\MAPAS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Tratamiento'!#REF!),ISBLANK(AK128),ISTEXT(AK128))</xm:f>
          </x14:formula1>
          <xm:sqref>AL128</xm:sqref>
        </x14:dataValidation>
        <x14:dataValidation type="custom" allowBlank="1" showInputMessage="1" showErrorMessage="1" error="Recuerde que las acciones se generan bajo la medida de mitigar el riesgo" xr:uid="{00000000-0002-0000-0100-0000C7000000}">
          <x14:formula1>
            <xm:f>IF(OR(AK128='G:\MAPAS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Tratamiento'!#REF!),ISBLANK(AK128),ISTEXT(AK128))</xm:f>
          </x14:formula1>
          <xm:sqref>AM128</xm:sqref>
        </x14:dataValidation>
        <x14:dataValidation type="custom" allowBlank="1" showInputMessage="1" showErrorMessage="1" error="Recuerde que las acciones se generan bajo la medida de mitigar el riesgo" xr:uid="{00000000-0002-0000-0100-0000C8000000}">
          <x14:formula1>
            <xm:f>IF(OR(AK128='G:\MAPAS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Tratamiento'!#REF!),ISBLANK(AK128),ISTEXT(AK128))</xm:f>
          </x14:formula1>
          <xm:sqref>AN128</xm:sqref>
        </x14:dataValidation>
        <x14:dataValidation type="custom" allowBlank="1" showInputMessage="1" showErrorMessage="1" error="Recuerde que las acciones se generan bajo la medida de mitigar el riesgo" xr:uid="{00000000-0002-0000-0100-0000C9000000}">
          <x14:formula1>
            <xm:f>IF(OR(AK128='G:\MAPAS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Tratamiento'!#REF!),ISBLANK(AK128),ISTEXT(AK128))</xm:f>
          </x14:formula1>
          <xm:sqref>AO128</xm:sqref>
        </x14:dataValidation>
        <x14:dataValidation type="custom" allowBlank="1" showInputMessage="1" showErrorMessage="1" error="Recuerde que las acciones se generan bajo la medida de mitigar el riesgo" xr:uid="{00000000-0002-0000-0100-0000CA000000}">
          <x14:formula1>
            <xm:f>IF(OR(AK128='G:\MAPAS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Tratamiento'!#REF!,AK128='G:\MAPAS DE RIESGOS GENERAL\MAPA DE RIESGOS CORRUPCIÓN 2023\CORRUPCION\PROCESOS DE APOYO\[RIESGOS CORRUPCION JURIDICA 2023.xlsx]Opciones Tratamiento'!#REF!),ISBLANK(AK128),ISTEXT(AK128))</xm:f>
          </x14:formula1>
          <xm:sqref>AP128</xm:sqref>
        </x14:dataValidation>
        <x14:dataValidation type="list" allowBlank="1" showInputMessage="1" showErrorMessage="1" xr:uid="{00000000-0002-0000-0100-0000CB000000}">
          <x14:formula1>
            <xm:f>'G:\MAPAS DE RIESGOS GENERAL\MAPA DE RIESGOS CORRUPCIÓN 2023\CORRUPCION\PROCESOS DE APOYO\[RIESGOS CORRUPCION MANTENIMIENTO 2023.xlsx]Tabla Valoración controles'!#REF!</xm:f>
          </x14:formula1>
          <xm:sqref>W129:X130 Z129:AB130</xm:sqref>
        </x14:dataValidation>
        <x14:dataValidation type="custom" allowBlank="1" showInputMessage="1" showErrorMessage="1" error="Recuerde que las acciones se generan bajo la medida de mitigar el riesgo" xr:uid="{00000000-0002-0000-0100-0000CC000000}">
          <x14:formula1>
            <xm:f>IF(OR(AK129='G:\MAPAS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Tratamiento'!#REF!),ISBLANK(AK129),ISTEXT(AK129))</xm:f>
          </x14:formula1>
          <xm:sqref>AL129</xm:sqref>
        </x14:dataValidation>
        <x14:dataValidation type="custom" allowBlank="1" showInputMessage="1" showErrorMessage="1" error="Recuerde que las acciones se generan bajo la medida de mitigar el riesgo" xr:uid="{00000000-0002-0000-0100-0000CD000000}">
          <x14:formula1>
            <xm:f>IF(OR(AK129='G:\MAPAS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Tratamiento'!#REF!),ISBLANK(AK129),ISTEXT(AK129))</xm:f>
          </x14:formula1>
          <xm:sqref>AM129</xm:sqref>
        </x14:dataValidation>
        <x14:dataValidation type="custom" allowBlank="1" showInputMessage="1" showErrorMessage="1" error="Recuerde que las acciones se generan bajo la medida de mitigar el riesgo" xr:uid="{00000000-0002-0000-0100-0000CE000000}">
          <x14:formula1>
            <xm:f>IF(OR(AK129='G:\MAPAS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Tratamiento'!#REF!),ISBLANK(AK129),ISTEXT(AK129))</xm:f>
          </x14:formula1>
          <xm:sqref>AN129</xm:sqref>
        </x14:dataValidation>
        <x14:dataValidation type="custom" allowBlank="1" showInputMessage="1" showErrorMessage="1" error="Recuerde que las acciones se generan bajo la medida de mitigar el riesgo" xr:uid="{00000000-0002-0000-0100-0000CF000000}">
          <x14:formula1>
            <xm:f>IF(OR(AK129='G:\MAPAS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Tratamiento'!#REF!),ISBLANK(AK129),ISTEXT(AK129))</xm:f>
          </x14:formula1>
          <xm:sqref>AO129</xm:sqref>
        </x14:dataValidation>
        <x14:dataValidation type="custom" allowBlank="1" showInputMessage="1" showErrorMessage="1" error="Recuerde que las acciones se generan bajo la medida de mitigar el riesgo" xr:uid="{00000000-0002-0000-0100-0000D0000000}">
          <x14:formula1>
            <xm:f>IF(OR(AK129='G:\MAPAS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Tratamiento'!#REF!,AK129='G:\MAPAS DE RIESGOS GENERAL\MAPA DE RIESGOS CORRUPCIÓN 2023\CORRUPCION\PROCESOS DE APOYO\[RIESGOS CORRUPCION MANTENIMIENTO 2023.xlsx]Opciones Tratamiento'!#REF!),ISBLANK(AK129),ISTEXT(AK129))</xm:f>
          </x14:formula1>
          <xm:sqref>AP129</xm:sqref>
        </x14:dataValidation>
        <x14:dataValidation type="list" allowBlank="1" showInputMessage="1" showErrorMessage="1" xr:uid="{00000000-0002-0000-0100-0000D1000000}">
          <x14:formula1>
            <xm:f>'G:\MAPAS DE RIESGOS GENERAL\MAPA DE RIESGOS CORRUPCIÓN 2023\CORRUPCION\PROCESOS DE APOYO\[RIESGOS CORRUPCION JURIDICA 2023.xlsx]Tabla Valoración controles'!#REF!</xm:f>
          </x14:formula1>
          <xm:sqref>W128:X128 Z128:AB128</xm:sqref>
        </x14:dataValidation>
        <x14:dataValidation type="list" allowBlank="1" showInputMessage="1" showErrorMessage="1" xr:uid="{00000000-0002-0000-0100-0000D2000000}">
          <x14:formula1>
            <xm:f>'G:\MAPAS DE RIESGOS GENERAL\MAPA DE RIESGOS CORRUPCIÓN 2023\CORRUPCION\PROCESOS DE APOYO\[RIESGOS CORRUPCION GESTION DOCUMENTAL 2023.xlsx]Tabla Valoración controles'!#REF!</xm:f>
          </x14:formula1>
          <xm:sqref>W126:X127 Z126:AB127</xm:sqref>
        </x14:dataValidation>
        <x14:dataValidation type="custom" allowBlank="1" showInputMessage="1" showErrorMessage="1" error="Recuerde que las acciones se generan bajo la medida de mitigar el riesgo" xr:uid="{00000000-0002-0000-0100-0000D3000000}">
          <x14:formula1>
            <xm:f>IF(OR(AK126='G:\MAPAS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Tratamiento'!#REF!),ISBLANK(AK126),ISTEXT(AK126))</xm:f>
          </x14:formula1>
          <xm:sqref>AL126</xm:sqref>
        </x14:dataValidation>
        <x14:dataValidation type="custom" allowBlank="1" showInputMessage="1" showErrorMessage="1" error="Recuerde que las acciones se generan bajo la medida de mitigar el riesgo" xr:uid="{00000000-0002-0000-0100-0000D4000000}">
          <x14:formula1>
            <xm:f>IF(OR(AK126='G:\MAPAS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Tratamiento'!#REF!),ISBLANK(AK126),ISTEXT(AK126))</xm:f>
          </x14:formula1>
          <xm:sqref>AM126</xm:sqref>
        </x14:dataValidation>
        <x14:dataValidation type="custom" allowBlank="1" showInputMessage="1" showErrorMessage="1" error="Recuerde que las acciones se generan bajo la medida de mitigar el riesgo" xr:uid="{00000000-0002-0000-0100-0000D5000000}">
          <x14:formula1>
            <xm:f>IF(OR(AK126='G:\MAPAS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Tratamiento'!#REF!),ISBLANK(AK126),ISTEXT(AK126))</xm:f>
          </x14:formula1>
          <xm:sqref>AN126</xm:sqref>
        </x14:dataValidation>
        <x14:dataValidation type="custom" allowBlank="1" showInputMessage="1" showErrorMessage="1" error="Recuerde que las acciones se generan bajo la medida de mitigar el riesgo" xr:uid="{00000000-0002-0000-0100-0000D6000000}">
          <x14:formula1>
            <xm:f>IF(OR(AK126='G:\MAPAS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Tratamiento'!#REF!),ISBLANK(AK126),ISTEXT(AK126))</xm:f>
          </x14:formula1>
          <xm:sqref>AO126</xm:sqref>
        </x14:dataValidation>
        <x14:dataValidation type="custom" allowBlank="1" showInputMessage="1" showErrorMessage="1" error="Recuerde que las acciones se generan bajo la medida de mitigar el riesgo" xr:uid="{00000000-0002-0000-0100-0000D7000000}">
          <x14:formula1>
            <xm:f>IF(OR(AK126='G:\MAPAS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Tratamiento'!#REF!,AK126='G:\MAPAS DE RIESGOS GENERAL\MAPA DE RIESGOS CORRUPCIÓN 2023\CORRUPCION\PROCESOS DE APOYO\[RIESGOS CORRUPCION GESTION DOCUMENTAL 2023.xlsx]Opciones Tratamiento'!#REF!),ISBLANK(AK126),ISTEXT(AK126))</xm:f>
          </x14:formula1>
          <xm:sqref>AP126</xm:sqref>
        </x14:dataValidation>
        <x14:dataValidation type="list" allowBlank="1" showInputMessage="1" showErrorMessage="1" xr:uid="{00000000-0002-0000-0100-0000D8000000}">
          <x14:formula1>
            <xm:f>'G:\MAPAS DE RIESGOS GENERAL\MAPA DE RIESGOS CORRUPCIÓN 2023\CORRUPCION\PROCESOS DE APOYO\[RIESGOS CORRUPCION FINANCIERA 2023.xlsx]Tabla Valoración controles'!#REF!</xm:f>
          </x14:formula1>
          <xm:sqref>W122:X122 Z122:AB122</xm:sqref>
        </x14:dataValidation>
        <x14:dataValidation type="list" allowBlank="1" showInputMessage="1" showErrorMessage="1" xr:uid="{00000000-0002-0000-0100-0000D9000000}">
          <x14:formula1>
            <xm:f>'G:\MAPAS DE RIESGOS GENERAL\MAPA DE RIESGOS CORRUPCIÓN 2023\CORRUPCION\PROCESOS DE APOYO\[RIESGOS CORRUPCION CONTRATACION 2023.xlsx]Tabla Valoración controles'!#REF!</xm:f>
          </x14:formula1>
          <xm:sqref>W119:X121 Z119:AB121</xm:sqref>
        </x14:dataValidation>
        <x14:dataValidation type="custom" allowBlank="1" showInputMessage="1" showErrorMessage="1" error="Recuerde que las acciones se generan bajo la medida de mitigar el riesgo" xr:uid="{00000000-0002-0000-0100-0000DA000000}">
          <x14:formula1>
            <xm:f>IF(OR(#REF!='C:\Users\GESTIONR01\Documents\MAPAS DE RIESGOS GENERAL\MAPA DE RIESGOS CORRUPCIÓN 2023\CORRUPCION\[RIESGO CORRUPCION CONSOLIDADO 2023.xlsx]Opciones Tratamiento'!#REF!,#REF!='C:\Users\GESTIONR01\Documents\MAPAS DE RIESGOS GENERAL\MAPA DE RIESGOS CORRUPCIÓN 2023\CORRUPCION\[RIESGO CORRUPCION CONSOLIDADO 2023.xlsx]Opciones Tratamiento'!#REF!,#REF!='C:\Users\GESTIONR01\Documents\MAPAS DE RIESGOS GENERAL\MAPA DE RIESGOS CORRUPCIÓN 2023\CORRUPCION\[RIESGO CORRUPCION CONSOLIDADO 2023.xlsx]Opciones Tratamiento'!#REF!),ISBLANK(#REF!),ISTEXT(#REF!))</xm:f>
          </x14:formula1>
          <xm:sqref>AL113:AL114 AP113 AN113:AO115</xm:sqref>
        </x14:dataValidation>
        <x14:dataValidation type="list" allowBlank="1" showInputMessage="1" showErrorMessage="1" xr:uid="{00000000-0002-0000-0100-0000DB000000}">
          <x14:formula1>
            <xm:f>'G:\MAPAS DE RIESGOS GENERAL\MAPA DE RIESGOS CORRUPCIÓN 2023\CORRUPCION\PROCESOS DE APOYO\[RIESGOS CORRUPCION BIOMEDICA 2023.xlsx]Tabla Valoración controles'!#REF!</xm:f>
          </x14:formula1>
          <xm:sqref>W116:X118 Z116:AB118</xm:sqref>
        </x14:dataValidation>
        <x14:dataValidation type="custom" allowBlank="1" showInputMessage="1" showErrorMessage="1" error="Recuerde que las acciones se generan bajo la medida de mitigar el riesgo" xr:uid="{00000000-0002-0000-0100-0000DC000000}">
          <x14:formula1>
            <xm:f>IF(OR(AK116='G:\MAPAS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Tratamiento'!#REF!),ISBLANK(AK116),ISTEXT(AK116))</xm:f>
          </x14:formula1>
          <xm:sqref>AL116 AL119</xm:sqref>
        </x14:dataValidation>
        <x14:dataValidation type="custom" allowBlank="1" showInputMessage="1" showErrorMessage="1" error="Recuerde que las acciones se generan bajo la medida de mitigar el riesgo" xr:uid="{00000000-0002-0000-0100-0000DD000000}">
          <x14:formula1>
            <xm:f>IF(OR(AK116='G:\MAPAS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Tratamiento'!#REF!),ISBLANK(AK116),ISTEXT(AK116))</xm:f>
          </x14:formula1>
          <xm:sqref>AM116 AM119</xm:sqref>
        </x14:dataValidation>
        <x14:dataValidation type="custom" allowBlank="1" showInputMessage="1" showErrorMessage="1" error="Recuerde que las acciones se generan bajo la medida de mitigar el riesgo" xr:uid="{00000000-0002-0000-0100-0000DE000000}">
          <x14:formula1>
            <xm:f>IF(OR(AK116='G:\MAPAS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Tratamiento'!#REF!),ISBLANK(AK116),ISTEXT(AK116))</xm:f>
          </x14:formula1>
          <xm:sqref>AN116 AN119 AN121:AN125</xm:sqref>
        </x14:dataValidation>
        <x14:dataValidation type="custom" allowBlank="1" showInputMessage="1" showErrorMessage="1" error="Recuerde que las acciones se generan bajo la medida de mitigar el riesgo" xr:uid="{00000000-0002-0000-0100-0000DF000000}">
          <x14:formula1>
            <xm:f>IF(OR(AK116='G:\MAPAS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Tratamiento'!#REF!),ISBLANK(AK116),ISTEXT(AK116))</xm:f>
          </x14:formula1>
          <xm:sqref>AO116 AO119 AO121:AO125</xm:sqref>
        </x14:dataValidation>
        <x14:dataValidation type="custom" allowBlank="1" showInputMessage="1" showErrorMessage="1" error="Recuerde que las acciones se generan bajo la medida de mitigar el riesgo" xr:uid="{00000000-0002-0000-0100-0000E0000000}">
          <x14:formula1>
            <xm:f>IF(OR(AK116='G:\MAPAS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Tratamiento'!#REF!,AK116='G:\MAPAS DE RIESGOS GENERAL\MAPA DE RIESGOS CORRUPCIÓN 2023\CORRUPCION\PROCESOS DE APOYO\[RIESGOS CORRUPCION BIOMEDICA 2023.xlsx]Opciones Tratamiento'!#REF!),ISBLANK(AK116),ISTEXT(AK116))</xm:f>
          </x14:formula1>
          <xm:sqref>AP116 AP119</xm:sqref>
        </x14:dataValidation>
        <x14:dataValidation type="list" allowBlank="1" showInputMessage="1" showErrorMessage="1" xr:uid="{00000000-0002-0000-0100-0000E1000000}">
          <x14:formula1>
            <xm:f>'G:\MAPAS DE RIESGOS GENERAL\MAPA DE RIESGOS CORRUPCIÓN 2023\CORRUPCION\PROCESOS DE APOYO\[RIESGOS CORRUPCION ALMACEN  2023.xlsx]Tabla Valoración controles'!#REF!</xm:f>
          </x14:formula1>
          <xm:sqref>W115:X115 Z115:AB115</xm:sqref>
        </x14:dataValidation>
        <x14:dataValidation type="list" allowBlank="1" showInputMessage="1" showErrorMessage="1" xr:uid="{00000000-0002-0000-0100-0000E2000000}">
          <x14:formula1>
            <xm:f>'C:\Users\GESTIONR01\Documents\MAPAS DE RIESGOS GENERAL\MAPA DE RIESGOS CORRUPCIÓN 2023\CORRUPCION\[RIESGO CORRUPCION CONSOLIDADO 2023.xlsx]Tabla Valoración controles'!#REF!</xm:f>
          </x14:formula1>
          <xm:sqref>W113:X114 Z113:AB114</xm:sqref>
        </x14:dataValidation>
        <x14:dataValidation type="list" allowBlank="1" showInputMessage="1" showErrorMessage="1" xr:uid="{00000000-0002-0000-0100-0000E3000000}">
          <x14:formula1>
            <xm:f>'C:\Users\GESTIONR01\Downloads\[MAPA SARLAFT 2023.xlsx]Tabla Valoración controles'!#REF!</xm:f>
          </x14:formula1>
          <xm:sqref>AQ155:AQ166 W155:X166 Z155:AB166 AK155:AK166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CI120"/>
  <sheetViews>
    <sheetView zoomScale="40" zoomScaleNormal="40" workbookViewId="0">
      <selection activeCell="A10" sqref="A10:XFD11"/>
    </sheetView>
  </sheetViews>
  <sheetFormatPr baseColWidth="10" defaultRowHeight="15" x14ac:dyDescent="0.25"/>
  <cols>
    <col min="2" max="27" width="5.7109375" customWidth="1"/>
    <col min="29" max="34" width="5.7109375" customWidth="1"/>
  </cols>
  <sheetData>
    <row r="1" spans="1:87" x14ac:dyDescent="0.2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c r="BW1" s="36"/>
      <c r="BX1" s="36"/>
      <c r="BY1" s="36"/>
      <c r="BZ1" s="36"/>
      <c r="CA1" s="36"/>
      <c r="CB1" s="36"/>
      <c r="CC1" s="36"/>
      <c r="CD1" s="36"/>
      <c r="CE1" s="36"/>
      <c r="CF1" s="36"/>
      <c r="CG1" s="36"/>
      <c r="CH1" s="36"/>
      <c r="CI1" s="36"/>
    </row>
    <row r="2" spans="1:87" ht="18" customHeight="1" x14ac:dyDescent="0.25">
      <c r="A2" s="36"/>
      <c r="B2" s="698" t="s">
        <v>151</v>
      </c>
      <c r="C2" s="698"/>
      <c r="D2" s="698"/>
      <c r="E2" s="698"/>
      <c r="F2" s="698"/>
      <c r="G2" s="698"/>
      <c r="H2" s="679" t="s">
        <v>1</v>
      </c>
      <c r="I2" s="679"/>
      <c r="J2" s="679"/>
      <c r="K2" s="679"/>
      <c r="L2" s="679"/>
      <c r="M2" s="679"/>
      <c r="N2" s="679"/>
      <c r="O2" s="679"/>
      <c r="P2" s="679"/>
      <c r="Q2" s="679"/>
      <c r="R2" s="679"/>
      <c r="S2" s="679"/>
      <c r="T2" s="679"/>
      <c r="U2" s="679"/>
      <c r="V2" s="679"/>
      <c r="W2" s="679"/>
      <c r="X2" s="679"/>
      <c r="Y2" s="679"/>
      <c r="Z2" s="679"/>
      <c r="AA2" s="679"/>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row>
    <row r="3" spans="1:87" ht="18.75" customHeight="1" x14ac:dyDescent="0.25">
      <c r="A3" s="36"/>
      <c r="B3" s="698"/>
      <c r="C3" s="698"/>
      <c r="D3" s="698"/>
      <c r="E3" s="698"/>
      <c r="F3" s="698"/>
      <c r="G3" s="698"/>
      <c r="H3" s="679"/>
      <c r="I3" s="679"/>
      <c r="J3" s="679"/>
      <c r="K3" s="679"/>
      <c r="L3" s="679"/>
      <c r="M3" s="679"/>
      <c r="N3" s="679"/>
      <c r="O3" s="679"/>
      <c r="P3" s="679"/>
      <c r="Q3" s="679"/>
      <c r="R3" s="679"/>
      <c r="S3" s="679"/>
      <c r="T3" s="679"/>
      <c r="U3" s="679"/>
      <c r="V3" s="679"/>
      <c r="W3" s="679"/>
      <c r="X3" s="679"/>
      <c r="Y3" s="679"/>
      <c r="Z3" s="679"/>
      <c r="AA3" s="679"/>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c r="BW3" s="36"/>
      <c r="BX3" s="36"/>
      <c r="BY3" s="36"/>
      <c r="BZ3" s="36"/>
      <c r="CA3" s="36"/>
      <c r="CB3" s="36"/>
      <c r="CC3" s="36"/>
      <c r="CD3" s="36"/>
      <c r="CE3" s="36"/>
      <c r="CF3" s="36"/>
      <c r="CG3" s="36"/>
      <c r="CH3" s="36"/>
      <c r="CI3" s="36"/>
    </row>
    <row r="4" spans="1:87" ht="15" customHeight="1" x14ac:dyDescent="0.25">
      <c r="A4" s="36"/>
      <c r="B4" s="698"/>
      <c r="C4" s="698"/>
      <c r="D4" s="698"/>
      <c r="E4" s="698"/>
      <c r="F4" s="698"/>
      <c r="G4" s="698"/>
      <c r="H4" s="679"/>
      <c r="I4" s="679"/>
      <c r="J4" s="679"/>
      <c r="K4" s="679"/>
      <c r="L4" s="679"/>
      <c r="M4" s="679"/>
      <c r="N4" s="679"/>
      <c r="O4" s="679"/>
      <c r="P4" s="679"/>
      <c r="Q4" s="679"/>
      <c r="R4" s="679"/>
      <c r="S4" s="679"/>
      <c r="T4" s="679"/>
      <c r="U4" s="679"/>
      <c r="V4" s="679"/>
      <c r="W4" s="679"/>
      <c r="X4" s="679"/>
      <c r="Y4" s="679"/>
      <c r="Z4" s="679"/>
      <c r="AA4" s="679"/>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c r="BW4" s="36"/>
      <c r="BX4" s="36"/>
      <c r="BY4" s="36"/>
      <c r="BZ4" s="36"/>
      <c r="CA4" s="36"/>
      <c r="CB4" s="36"/>
      <c r="CC4" s="36"/>
      <c r="CD4" s="36"/>
      <c r="CE4" s="36"/>
      <c r="CF4" s="36"/>
      <c r="CG4" s="36"/>
      <c r="CH4" s="36"/>
      <c r="CI4" s="36"/>
    </row>
    <row r="5" spans="1:87" ht="15.75" thickBot="1" x14ac:dyDescent="0.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c r="BW5" s="36"/>
      <c r="BX5" s="36"/>
      <c r="BY5" s="36"/>
      <c r="BZ5" s="36"/>
      <c r="CA5" s="36"/>
      <c r="CB5" s="36"/>
      <c r="CC5" s="36"/>
      <c r="CD5" s="36"/>
      <c r="CE5" s="36"/>
      <c r="CF5" s="36"/>
      <c r="CG5" s="36"/>
      <c r="CH5" s="36"/>
      <c r="CI5" s="36"/>
    </row>
    <row r="6" spans="1:87" ht="15" customHeight="1" x14ac:dyDescent="0.25">
      <c r="A6" s="36"/>
      <c r="B6" s="708" t="s">
        <v>2</v>
      </c>
      <c r="C6" s="708"/>
      <c r="D6" s="708"/>
      <c r="E6" s="664" t="s">
        <v>111</v>
      </c>
      <c r="F6" s="665"/>
      <c r="G6" s="665"/>
      <c r="H6" s="668"/>
      <c r="I6" s="669"/>
      <c r="J6" s="669"/>
      <c r="K6" s="672"/>
      <c r="L6" s="782" t="s">
        <v>951</v>
      </c>
      <c r="M6" s="783"/>
      <c r="N6" s="783" t="s">
        <v>952</v>
      </c>
      <c r="O6" s="784"/>
      <c r="P6" s="782" t="s">
        <v>953</v>
      </c>
      <c r="Q6" s="783"/>
      <c r="R6" s="783" t="s">
        <v>954</v>
      </c>
      <c r="S6" s="784"/>
      <c r="T6" s="668"/>
      <c r="U6" s="669"/>
      <c r="V6" s="669"/>
      <c r="W6" s="672"/>
      <c r="X6" s="680"/>
      <c r="Y6" s="681"/>
      <c r="Z6" s="681"/>
      <c r="AA6" s="684"/>
      <c r="AC6" s="640" t="s">
        <v>74</v>
      </c>
      <c r="AD6" s="641"/>
      <c r="AE6" s="641"/>
      <c r="AF6" s="641"/>
      <c r="AG6" s="641"/>
      <c r="AH6" s="642"/>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row>
    <row r="7" spans="1:87" ht="15" customHeight="1" x14ac:dyDescent="0.25">
      <c r="A7" s="36"/>
      <c r="B7" s="708"/>
      <c r="C7" s="708"/>
      <c r="D7" s="708"/>
      <c r="E7" s="665"/>
      <c r="F7" s="665"/>
      <c r="G7" s="665"/>
      <c r="H7" s="670"/>
      <c r="I7" s="671"/>
      <c r="J7" s="671"/>
      <c r="K7" s="673"/>
      <c r="L7" s="785"/>
      <c r="M7" s="786"/>
      <c r="N7" s="786"/>
      <c r="O7" s="787"/>
      <c r="P7" s="785"/>
      <c r="Q7" s="786"/>
      <c r="R7" s="786"/>
      <c r="S7" s="787"/>
      <c r="T7" s="670"/>
      <c r="U7" s="671"/>
      <c r="V7" s="671"/>
      <c r="W7" s="673"/>
      <c r="X7" s="682"/>
      <c r="Y7" s="683"/>
      <c r="Z7" s="683"/>
      <c r="AA7" s="685"/>
      <c r="AB7" s="36"/>
      <c r="AC7" s="643"/>
      <c r="AD7" s="644"/>
      <c r="AE7" s="644"/>
      <c r="AF7" s="644"/>
      <c r="AG7" s="644"/>
      <c r="AH7" s="645"/>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row>
    <row r="8" spans="1:87" ht="15" customHeight="1" x14ac:dyDescent="0.25">
      <c r="A8" s="36"/>
      <c r="B8" s="708"/>
      <c r="C8" s="708"/>
      <c r="D8" s="708"/>
      <c r="E8" s="665"/>
      <c r="F8" s="665"/>
      <c r="G8" s="665"/>
      <c r="H8" s="670"/>
      <c r="I8" s="671"/>
      <c r="J8" s="671"/>
      <c r="K8" s="673"/>
      <c r="L8" s="785"/>
      <c r="M8" s="786"/>
      <c r="N8" s="786"/>
      <c r="O8" s="787"/>
      <c r="P8" s="785" t="s">
        <v>955</v>
      </c>
      <c r="Q8" s="786"/>
      <c r="R8" s="786" t="s">
        <v>956</v>
      </c>
      <c r="S8" s="787"/>
      <c r="T8" s="670"/>
      <c r="U8" s="671"/>
      <c r="V8" s="671"/>
      <c r="W8" s="673"/>
      <c r="X8" s="682"/>
      <c r="Y8" s="683"/>
      <c r="Z8" s="683"/>
      <c r="AA8" s="685"/>
      <c r="AB8" s="36"/>
      <c r="AC8" s="643"/>
      <c r="AD8" s="644"/>
      <c r="AE8" s="644"/>
      <c r="AF8" s="644"/>
      <c r="AG8" s="644"/>
      <c r="AH8" s="645"/>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36"/>
      <c r="BO8" s="36"/>
      <c r="BP8" s="36"/>
    </row>
    <row r="9" spans="1:87" ht="15" customHeight="1" thickBot="1" x14ac:dyDescent="0.3">
      <c r="A9" s="36"/>
      <c r="B9" s="708"/>
      <c r="C9" s="708"/>
      <c r="D9" s="708"/>
      <c r="E9" s="665"/>
      <c r="F9" s="665"/>
      <c r="G9" s="665"/>
      <c r="H9" s="674"/>
      <c r="I9" s="675"/>
      <c r="J9" s="675"/>
      <c r="K9" s="676"/>
      <c r="L9" s="788"/>
      <c r="M9" s="789"/>
      <c r="N9" s="789"/>
      <c r="O9" s="790"/>
      <c r="P9" s="788"/>
      <c r="Q9" s="789"/>
      <c r="R9" s="789"/>
      <c r="S9" s="790"/>
      <c r="T9" s="674"/>
      <c r="U9" s="675"/>
      <c r="V9" s="675"/>
      <c r="W9" s="676"/>
      <c r="X9" s="686"/>
      <c r="Y9" s="687"/>
      <c r="Z9" s="687"/>
      <c r="AA9" s="688"/>
      <c r="AB9" s="36"/>
      <c r="AC9" s="643"/>
      <c r="AD9" s="644"/>
      <c r="AE9" s="644"/>
      <c r="AF9" s="644"/>
      <c r="AG9" s="644"/>
      <c r="AH9" s="645"/>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row>
    <row r="10" spans="1:87" ht="15" customHeight="1" x14ac:dyDescent="0.25">
      <c r="A10" s="36"/>
      <c r="B10" s="708"/>
      <c r="C10" s="708"/>
      <c r="D10" s="708"/>
      <c r="E10" s="664" t="s">
        <v>110</v>
      </c>
      <c r="F10" s="665"/>
      <c r="G10" s="665"/>
      <c r="H10" s="689"/>
      <c r="I10" s="690"/>
      <c r="J10" s="690"/>
      <c r="K10" s="693"/>
      <c r="L10" s="689"/>
      <c r="M10" s="690"/>
      <c r="N10" s="690"/>
      <c r="O10" s="693"/>
      <c r="P10" s="668"/>
      <c r="Q10" s="669"/>
      <c r="R10" s="669"/>
      <c r="S10" s="672"/>
      <c r="T10" s="668"/>
      <c r="U10" s="669"/>
      <c r="V10" s="669"/>
      <c r="W10" s="672"/>
      <c r="X10" s="680"/>
      <c r="Y10" s="681"/>
      <c r="Z10" s="681"/>
      <c r="AA10" s="684"/>
      <c r="AB10" s="36"/>
      <c r="AC10" s="646" t="s">
        <v>75</v>
      </c>
      <c r="AD10" s="647"/>
      <c r="AE10" s="647"/>
      <c r="AF10" s="647"/>
      <c r="AG10" s="647"/>
      <c r="AH10" s="648"/>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c r="BH10" s="36"/>
      <c r="BI10" s="36"/>
      <c r="BJ10" s="36"/>
      <c r="BK10" s="36"/>
      <c r="BL10" s="36"/>
      <c r="BM10" s="36"/>
      <c r="BN10" s="36"/>
      <c r="BO10" s="36"/>
      <c r="BP10" s="36"/>
    </row>
    <row r="11" spans="1:87" ht="15" customHeight="1" x14ac:dyDescent="0.25">
      <c r="A11" s="36"/>
      <c r="B11" s="708"/>
      <c r="C11" s="708"/>
      <c r="D11" s="708"/>
      <c r="E11" s="665"/>
      <c r="F11" s="665"/>
      <c r="G11" s="665"/>
      <c r="H11" s="691"/>
      <c r="I11" s="692"/>
      <c r="J11" s="692"/>
      <c r="K11" s="694"/>
      <c r="L11" s="691"/>
      <c r="M11" s="692"/>
      <c r="N11" s="692"/>
      <c r="O11" s="694"/>
      <c r="P11" s="670"/>
      <c r="Q11" s="671"/>
      <c r="R11" s="671"/>
      <c r="S11" s="673"/>
      <c r="T11" s="670"/>
      <c r="U11" s="671"/>
      <c r="V11" s="671"/>
      <c r="W11" s="673"/>
      <c r="X11" s="682"/>
      <c r="Y11" s="683"/>
      <c r="Z11" s="683"/>
      <c r="AA11" s="685"/>
      <c r="AB11" s="36"/>
      <c r="AC11" s="649"/>
      <c r="AD11" s="650"/>
      <c r="AE11" s="650"/>
      <c r="AF11" s="650"/>
      <c r="AG11" s="650"/>
      <c r="AH11" s="651"/>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36"/>
      <c r="BO11" s="36"/>
      <c r="BP11" s="36"/>
    </row>
    <row r="12" spans="1:87" ht="15" customHeight="1" x14ac:dyDescent="0.25">
      <c r="A12" s="36"/>
      <c r="B12" s="708"/>
      <c r="C12" s="708"/>
      <c r="D12" s="708"/>
      <c r="E12" s="665"/>
      <c r="F12" s="665"/>
      <c r="G12" s="665"/>
      <c r="H12" s="691"/>
      <c r="I12" s="692"/>
      <c r="J12" s="692"/>
      <c r="K12" s="694"/>
      <c r="L12" s="691"/>
      <c r="M12" s="692"/>
      <c r="N12" s="692"/>
      <c r="O12" s="694"/>
      <c r="P12" s="670"/>
      <c r="Q12" s="671"/>
      <c r="R12" s="671"/>
      <c r="S12" s="673"/>
      <c r="T12" s="670"/>
      <c r="U12" s="671"/>
      <c r="V12" s="671"/>
      <c r="W12" s="673"/>
      <c r="X12" s="682"/>
      <c r="Y12" s="683"/>
      <c r="Z12" s="683"/>
      <c r="AA12" s="685"/>
      <c r="AB12" s="36"/>
      <c r="AC12" s="649"/>
      <c r="AD12" s="650"/>
      <c r="AE12" s="650"/>
      <c r="AF12" s="650"/>
      <c r="AG12" s="650"/>
      <c r="AH12" s="651"/>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row>
    <row r="13" spans="1:87" ht="15" customHeight="1" thickBot="1" x14ac:dyDescent="0.3">
      <c r="A13" s="36"/>
      <c r="B13" s="708"/>
      <c r="C13" s="708"/>
      <c r="D13" s="708"/>
      <c r="E13" s="665"/>
      <c r="F13" s="665"/>
      <c r="G13" s="665"/>
      <c r="H13" s="695"/>
      <c r="I13" s="696"/>
      <c r="J13" s="696"/>
      <c r="K13" s="697"/>
      <c r="L13" s="695"/>
      <c r="M13" s="696"/>
      <c r="N13" s="696"/>
      <c r="O13" s="697"/>
      <c r="P13" s="674"/>
      <c r="Q13" s="675"/>
      <c r="R13" s="675"/>
      <c r="S13" s="676"/>
      <c r="T13" s="674"/>
      <c r="U13" s="675"/>
      <c r="V13" s="675"/>
      <c r="W13" s="676"/>
      <c r="X13" s="686"/>
      <c r="Y13" s="687"/>
      <c r="Z13" s="687"/>
      <c r="AA13" s="688"/>
      <c r="AB13" s="36"/>
      <c r="AC13" s="649"/>
      <c r="AD13" s="650"/>
      <c r="AE13" s="650"/>
      <c r="AF13" s="650"/>
      <c r="AG13" s="650"/>
      <c r="AH13" s="651"/>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row>
    <row r="14" spans="1:87" ht="15" customHeight="1" x14ac:dyDescent="0.25">
      <c r="A14" s="36"/>
      <c r="B14" s="708"/>
      <c r="C14" s="708"/>
      <c r="D14" s="708"/>
      <c r="E14" s="664" t="s">
        <v>112</v>
      </c>
      <c r="F14" s="665"/>
      <c r="G14" s="665"/>
      <c r="H14" s="689"/>
      <c r="I14" s="690"/>
      <c r="J14" s="690"/>
      <c r="K14" s="693"/>
      <c r="L14" s="689"/>
      <c r="M14" s="690"/>
      <c r="N14" s="690"/>
      <c r="O14" s="693"/>
      <c r="P14" s="689"/>
      <c r="Q14" s="690"/>
      <c r="R14" s="690"/>
      <c r="S14" s="693"/>
      <c r="T14" s="668"/>
      <c r="U14" s="669"/>
      <c r="V14" s="669"/>
      <c r="W14" s="672"/>
      <c r="X14" s="680"/>
      <c r="Y14" s="681"/>
      <c r="Z14" s="681"/>
      <c r="AA14" s="684"/>
      <c r="AB14" s="36"/>
      <c r="AC14" s="652" t="s">
        <v>76</v>
      </c>
      <c r="AD14" s="653"/>
      <c r="AE14" s="653"/>
      <c r="AF14" s="653"/>
      <c r="AG14" s="653"/>
      <c r="AH14" s="654"/>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row>
    <row r="15" spans="1:87" ht="15" customHeight="1" x14ac:dyDescent="0.25">
      <c r="A15" s="36"/>
      <c r="B15" s="708"/>
      <c r="C15" s="708"/>
      <c r="D15" s="708"/>
      <c r="E15" s="665"/>
      <c r="F15" s="665"/>
      <c r="G15" s="665"/>
      <c r="H15" s="691"/>
      <c r="I15" s="692"/>
      <c r="J15" s="692"/>
      <c r="K15" s="694"/>
      <c r="L15" s="691"/>
      <c r="M15" s="692"/>
      <c r="N15" s="692"/>
      <c r="O15" s="694"/>
      <c r="P15" s="691"/>
      <c r="Q15" s="692"/>
      <c r="R15" s="692"/>
      <c r="S15" s="694"/>
      <c r="T15" s="670"/>
      <c r="U15" s="671"/>
      <c r="V15" s="671"/>
      <c r="W15" s="673"/>
      <c r="X15" s="682"/>
      <c r="Y15" s="683"/>
      <c r="Z15" s="683"/>
      <c r="AA15" s="685"/>
      <c r="AB15" s="36"/>
      <c r="AC15" s="655"/>
      <c r="AD15" s="656"/>
      <c r="AE15" s="656"/>
      <c r="AF15" s="656"/>
      <c r="AG15" s="656"/>
      <c r="AH15" s="657"/>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row>
    <row r="16" spans="1:87" ht="15" customHeight="1" x14ac:dyDescent="0.25">
      <c r="A16" s="36"/>
      <c r="B16" s="708"/>
      <c r="C16" s="708"/>
      <c r="D16" s="708"/>
      <c r="E16" s="665"/>
      <c r="F16" s="665"/>
      <c r="G16" s="665"/>
      <c r="H16" s="691"/>
      <c r="I16" s="692"/>
      <c r="J16" s="692"/>
      <c r="K16" s="694"/>
      <c r="L16" s="691"/>
      <c r="M16" s="692"/>
      <c r="N16" s="692"/>
      <c r="O16" s="694"/>
      <c r="P16" s="691"/>
      <c r="Q16" s="692"/>
      <c r="R16" s="692"/>
      <c r="S16" s="694"/>
      <c r="T16" s="670"/>
      <c r="U16" s="671"/>
      <c r="V16" s="671"/>
      <c r="W16" s="673"/>
      <c r="X16" s="682"/>
      <c r="Y16" s="683"/>
      <c r="Z16" s="683"/>
      <c r="AA16" s="685"/>
      <c r="AB16" s="36"/>
      <c r="AC16" s="655"/>
      <c r="AD16" s="656"/>
      <c r="AE16" s="656"/>
      <c r="AF16" s="656"/>
      <c r="AG16" s="656"/>
      <c r="AH16" s="657"/>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row>
    <row r="17" spans="1:68" ht="15" customHeight="1" thickBot="1" x14ac:dyDescent="0.3">
      <c r="A17" s="36"/>
      <c r="B17" s="708"/>
      <c r="C17" s="708"/>
      <c r="D17" s="708"/>
      <c r="E17" s="665"/>
      <c r="F17" s="665"/>
      <c r="G17" s="665"/>
      <c r="H17" s="695"/>
      <c r="I17" s="696"/>
      <c r="J17" s="696"/>
      <c r="K17" s="697"/>
      <c r="L17" s="695"/>
      <c r="M17" s="696"/>
      <c r="N17" s="696"/>
      <c r="O17" s="697"/>
      <c r="P17" s="695"/>
      <c r="Q17" s="696"/>
      <c r="R17" s="696"/>
      <c r="S17" s="697"/>
      <c r="T17" s="674"/>
      <c r="U17" s="675"/>
      <c r="V17" s="675"/>
      <c r="W17" s="676"/>
      <c r="X17" s="686"/>
      <c r="Y17" s="687"/>
      <c r="Z17" s="687"/>
      <c r="AA17" s="688"/>
      <c r="AB17" s="36"/>
      <c r="AC17" s="655"/>
      <c r="AD17" s="656"/>
      <c r="AE17" s="656"/>
      <c r="AF17" s="656"/>
      <c r="AG17" s="656"/>
      <c r="AH17" s="657"/>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row>
    <row r="18" spans="1:68" ht="15" customHeight="1" x14ac:dyDescent="0.25">
      <c r="A18" s="36"/>
      <c r="B18" s="708"/>
      <c r="C18" s="708"/>
      <c r="D18" s="708"/>
      <c r="E18" s="664" t="s">
        <v>109</v>
      </c>
      <c r="F18" s="665"/>
      <c r="G18" s="665"/>
      <c r="H18" s="702"/>
      <c r="I18" s="702"/>
      <c r="J18" s="702"/>
      <c r="K18" s="702"/>
      <c r="L18" s="689"/>
      <c r="M18" s="690"/>
      <c r="N18" s="690"/>
      <c r="O18" s="693"/>
      <c r="P18" s="791" t="s">
        <v>957</v>
      </c>
      <c r="Q18" s="792"/>
      <c r="R18" s="690"/>
      <c r="S18" s="693"/>
      <c r="T18" s="668"/>
      <c r="U18" s="669"/>
      <c r="V18" s="669"/>
      <c r="W18" s="672"/>
      <c r="X18" s="680"/>
      <c r="Y18" s="681"/>
      <c r="Z18" s="681"/>
      <c r="AA18" s="684"/>
      <c r="AB18" s="36"/>
      <c r="AC18" s="658" t="s">
        <v>77</v>
      </c>
      <c r="AD18" s="659"/>
      <c r="AE18" s="659"/>
      <c r="AF18" s="659"/>
      <c r="AG18" s="659"/>
      <c r="AH18" s="660"/>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row>
    <row r="19" spans="1:68" ht="15" customHeight="1" x14ac:dyDescent="0.25">
      <c r="A19" s="36"/>
      <c r="B19" s="708"/>
      <c r="C19" s="708"/>
      <c r="D19" s="708"/>
      <c r="E19" s="665"/>
      <c r="F19" s="665"/>
      <c r="G19" s="665"/>
      <c r="H19" s="702"/>
      <c r="I19" s="702"/>
      <c r="J19" s="702"/>
      <c r="K19" s="702"/>
      <c r="L19" s="691"/>
      <c r="M19" s="692"/>
      <c r="N19" s="692"/>
      <c r="O19" s="694"/>
      <c r="P19" s="793"/>
      <c r="Q19" s="794"/>
      <c r="R19" s="692"/>
      <c r="S19" s="694"/>
      <c r="T19" s="670"/>
      <c r="U19" s="671"/>
      <c r="V19" s="671"/>
      <c r="W19" s="673"/>
      <c r="X19" s="682"/>
      <c r="Y19" s="683"/>
      <c r="Z19" s="683"/>
      <c r="AA19" s="685"/>
      <c r="AB19" s="36"/>
      <c r="AC19" s="661"/>
      <c r="AD19" s="662"/>
      <c r="AE19" s="662"/>
      <c r="AF19" s="662"/>
      <c r="AG19" s="662"/>
      <c r="AH19" s="663"/>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row>
    <row r="20" spans="1:68" ht="15" customHeight="1" x14ac:dyDescent="0.25">
      <c r="A20" s="36"/>
      <c r="B20" s="708"/>
      <c r="C20" s="708"/>
      <c r="D20" s="708"/>
      <c r="E20" s="665"/>
      <c r="F20" s="665"/>
      <c r="G20" s="665"/>
      <c r="H20" s="702"/>
      <c r="I20" s="702"/>
      <c r="J20" s="702"/>
      <c r="K20" s="702"/>
      <c r="L20" s="691"/>
      <c r="M20" s="692"/>
      <c r="N20" s="692"/>
      <c r="O20" s="694"/>
      <c r="P20" s="691"/>
      <c r="Q20" s="692"/>
      <c r="R20" s="692"/>
      <c r="S20" s="694"/>
      <c r="T20" s="670"/>
      <c r="U20" s="671"/>
      <c r="V20" s="671"/>
      <c r="W20" s="673"/>
      <c r="X20" s="682"/>
      <c r="Y20" s="683"/>
      <c r="Z20" s="683"/>
      <c r="AA20" s="685"/>
      <c r="AB20" s="36"/>
      <c r="AC20" s="661"/>
      <c r="AD20" s="662"/>
      <c r="AE20" s="662"/>
      <c r="AF20" s="662"/>
      <c r="AG20" s="662"/>
      <c r="AH20" s="663"/>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c r="BH20" s="36"/>
      <c r="BI20" s="36"/>
      <c r="BJ20" s="36"/>
      <c r="BK20" s="36"/>
      <c r="BL20" s="36"/>
      <c r="BM20" s="36"/>
      <c r="BN20" s="36"/>
      <c r="BO20" s="36"/>
      <c r="BP20" s="36"/>
    </row>
    <row r="21" spans="1:68" ht="15" customHeight="1" x14ac:dyDescent="0.25">
      <c r="A21" s="36"/>
      <c r="B21" s="708"/>
      <c r="C21" s="708"/>
      <c r="D21" s="708"/>
      <c r="E21" s="665"/>
      <c r="F21" s="665"/>
      <c r="G21" s="665"/>
      <c r="H21" s="702"/>
      <c r="I21" s="702"/>
      <c r="J21" s="702"/>
      <c r="K21" s="702"/>
      <c r="L21" s="695"/>
      <c r="M21" s="696"/>
      <c r="N21" s="696"/>
      <c r="O21" s="697"/>
      <c r="P21" s="695"/>
      <c r="Q21" s="696"/>
      <c r="R21" s="696"/>
      <c r="S21" s="697"/>
      <c r="T21" s="674"/>
      <c r="U21" s="675"/>
      <c r="V21" s="675"/>
      <c r="W21" s="676"/>
      <c r="X21" s="686"/>
      <c r="Y21" s="687"/>
      <c r="Z21" s="687"/>
      <c r="AA21" s="688"/>
      <c r="AB21" s="36"/>
      <c r="AC21" s="661"/>
      <c r="AD21" s="662"/>
      <c r="AE21" s="662"/>
      <c r="AF21" s="662"/>
      <c r="AG21" s="662"/>
      <c r="AH21" s="663"/>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36"/>
      <c r="BO21" s="36"/>
      <c r="BP21" s="36"/>
    </row>
    <row r="22" spans="1:68" ht="15" customHeight="1" x14ac:dyDescent="0.25">
      <c r="A22" s="36"/>
      <c r="B22" s="708"/>
      <c r="C22" s="708"/>
      <c r="D22" s="708"/>
      <c r="E22" s="664" t="s">
        <v>108</v>
      </c>
      <c r="F22" s="665"/>
      <c r="G22" s="665"/>
      <c r="H22" s="699"/>
      <c r="I22" s="700"/>
      <c r="J22" s="700"/>
      <c r="K22" s="703"/>
      <c r="L22" s="699"/>
      <c r="M22" s="700"/>
      <c r="N22" s="700"/>
      <c r="O22" s="703"/>
      <c r="P22" s="689"/>
      <c r="Q22" s="690"/>
      <c r="R22" s="690"/>
      <c r="S22" s="693"/>
      <c r="T22" s="668"/>
      <c r="U22" s="669"/>
      <c r="V22" s="669"/>
      <c r="W22" s="672"/>
      <c r="X22" s="680"/>
      <c r="Y22" s="681"/>
      <c r="Z22" s="681"/>
      <c r="AA22" s="684"/>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c r="BL22" s="36"/>
      <c r="BM22" s="36"/>
      <c r="BN22" s="36"/>
      <c r="BO22" s="36"/>
      <c r="BP22" s="36"/>
    </row>
    <row r="23" spans="1:68" ht="15" customHeight="1" x14ac:dyDescent="0.25">
      <c r="A23" s="36"/>
      <c r="B23" s="708"/>
      <c r="C23" s="708"/>
      <c r="D23" s="708"/>
      <c r="E23" s="665"/>
      <c r="F23" s="665"/>
      <c r="G23" s="665"/>
      <c r="H23" s="701"/>
      <c r="I23" s="702"/>
      <c r="J23" s="702"/>
      <c r="K23" s="704"/>
      <c r="L23" s="701"/>
      <c r="M23" s="702"/>
      <c r="N23" s="702"/>
      <c r="O23" s="704"/>
      <c r="P23" s="691"/>
      <c r="Q23" s="692"/>
      <c r="R23" s="692"/>
      <c r="S23" s="694"/>
      <c r="T23" s="670"/>
      <c r="U23" s="671"/>
      <c r="V23" s="671"/>
      <c r="W23" s="673"/>
      <c r="X23" s="682"/>
      <c r="Y23" s="683"/>
      <c r="Z23" s="683"/>
      <c r="AA23" s="685"/>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row>
    <row r="24" spans="1:68" ht="15" customHeight="1" x14ac:dyDescent="0.25">
      <c r="A24" s="36"/>
      <c r="B24" s="708"/>
      <c r="C24" s="708"/>
      <c r="D24" s="708"/>
      <c r="E24" s="665"/>
      <c r="F24" s="665"/>
      <c r="G24" s="665"/>
      <c r="H24" s="701"/>
      <c r="I24" s="702"/>
      <c r="J24" s="702"/>
      <c r="K24" s="704"/>
      <c r="L24" s="701"/>
      <c r="M24" s="702"/>
      <c r="N24" s="702"/>
      <c r="O24" s="704"/>
      <c r="P24" s="691"/>
      <c r="Q24" s="692"/>
      <c r="R24" s="692"/>
      <c r="S24" s="694"/>
      <c r="T24" s="670"/>
      <c r="U24" s="671"/>
      <c r="V24" s="671"/>
      <c r="W24" s="673"/>
      <c r="X24" s="682"/>
      <c r="Y24" s="683"/>
      <c r="Z24" s="683"/>
      <c r="AA24" s="685"/>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row>
    <row r="25" spans="1:68" ht="15" customHeight="1" x14ac:dyDescent="0.25">
      <c r="A25" s="36"/>
      <c r="B25" s="708"/>
      <c r="C25" s="708"/>
      <c r="D25" s="708"/>
      <c r="E25" s="665"/>
      <c r="F25" s="665"/>
      <c r="G25" s="665"/>
      <c r="H25" s="705"/>
      <c r="I25" s="706"/>
      <c r="J25" s="706"/>
      <c r="K25" s="707"/>
      <c r="L25" s="705"/>
      <c r="M25" s="706"/>
      <c r="N25" s="706"/>
      <c r="O25" s="707"/>
      <c r="P25" s="695"/>
      <c r="Q25" s="696"/>
      <c r="R25" s="696"/>
      <c r="S25" s="697"/>
      <c r="T25" s="674"/>
      <c r="U25" s="675"/>
      <c r="V25" s="675"/>
      <c r="W25" s="676"/>
      <c r="X25" s="686"/>
      <c r="Y25" s="687"/>
      <c r="Z25" s="687"/>
      <c r="AA25" s="688"/>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c r="BL25" s="36"/>
      <c r="BM25" s="36"/>
      <c r="BN25" s="36"/>
      <c r="BO25" s="36"/>
      <c r="BP25" s="36"/>
    </row>
    <row r="26" spans="1:68" x14ac:dyDescent="0.25">
      <c r="A26" s="36"/>
      <c r="B26" s="36"/>
      <c r="C26" s="36"/>
      <c r="D26" s="36"/>
      <c r="E26" s="36"/>
      <c r="F26" s="36"/>
      <c r="G26" s="36"/>
      <c r="H26" s="666" t="s">
        <v>107</v>
      </c>
      <c r="I26" s="667"/>
      <c r="J26" s="667"/>
      <c r="K26" s="667"/>
      <c r="L26" s="666" t="s">
        <v>106</v>
      </c>
      <c r="M26" s="667"/>
      <c r="N26" s="667"/>
      <c r="O26" s="667"/>
      <c r="P26" s="666" t="s">
        <v>105</v>
      </c>
      <c r="Q26" s="667"/>
      <c r="R26" s="667"/>
      <c r="S26" s="667"/>
      <c r="T26" s="666" t="s">
        <v>104</v>
      </c>
      <c r="U26" s="666"/>
      <c r="V26" s="667"/>
      <c r="W26" s="667"/>
      <c r="X26" s="677" t="s">
        <v>103</v>
      </c>
      <c r="Y26" s="678"/>
      <c r="Z26" s="678"/>
      <c r="AA26" s="678"/>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row>
    <row r="27" spans="1:68" x14ac:dyDescent="0.25">
      <c r="A27" s="36"/>
      <c r="B27" s="36"/>
      <c r="C27" s="36"/>
      <c r="D27" s="36"/>
      <c r="E27" s="36"/>
      <c r="F27" s="36"/>
      <c r="G27" s="36"/>
      <c r="H27" s="667"/>
      <c r="I27" s="667"/>
      <c r="J27" s="667"/>
      <c r="K27" s="667"/>
      <c r="L27" s="667"/>
      <c r="M27" s="667"/>
      <c r="N27" s="667"/>
      <c r="O27" s="667"/>
      <c r="P27" s="667"/>
      <c r="Q27" s="667"/>
      <c r="R27" s="667"/>
      <c r="S27" s="667"/>
      <c r="T27" s="667"/>
      <c r="U27" s="667"/>
      <c r="V27" s="667"/>
      <c r="W27" s="667"/>
      <c r="X27" s="678"/>
      <c r="Y27" s="678"/>
      <c r="Z27" s="678"/>
      <c r="AA27" s="678"/>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c r="BL27" s="36"/>
      <c r="BM27" s="36"/>
      <c r="BN27" s="36"/>
      <c r="BO27" s="36"/>
      <c r="BP27" s="36"/>
    </row>
    <row r="28" spans="1:68" x14ac:dyDescent="0.25">
      <c r="A28" s="36"/>
      <c r="B28" s="36"/>
      <c r="C28" s="36"/>
      <c r="D28" s="36"/>
      <c r="E28" s="36"/>
      <c r="F28" s="36"/>
      <c r="G28" s="36"/>
      <c r="H28" s="667"/>
      <c r="I28" s="667"/>
      <c r="J28" s="667"/>
      <c r="K28" s="667"/>
      <c r="L28" s="667"/>
      <c r="M28" s="667"/>
      <c r="N28" s="667"/>
      <c r="O28" s="667"/>
      <c r="P28" s="667"/>
      <c r="Q28" s="667"/>
      <c r="R28" s="667"/>
      <c r="S28" s="667"/>
      <c r="T28" s="667"/>
      <c r="U28" s="667"/>
      <c r="V28" s="667"/>
      <c r="W28" s="667"/>
      <c r="X28" s="678"/>
      <c r="Y28" s="678"/>
      <c r="Z28" s="678"/>
      <c r="AA28" s="678"/>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row>
    <row r="29" spans="1:68" x14ac:dyDescent="0.25">
      <c r="A29" s="36"/>
      <c r="B29" s="36"/>
      <c r="C29" s="36"/>
      <c r="D29" s="36"/>
      <c r="E29" s="36"/>
      <c r="F29" s="36"/>
      <c r="G29" s="36"/>
      <c r="H29" s="667"/>
      <c r="I29" s="667"/>
      <c r="J29" s="667"/>
      <c r="K29" s="667"/>
      <c r="L29" s="667"/>
      <c r="M29" s="667"/>
      <c r="N29" s="667"/>
      <c r="O29" s="667"/>
      <c r="P29" s="667"/>
      <c r="Q29" s="667"/>
      <c r="R29" s="667"/>
      <c r="S29" s="667"/>
      <c r="T29" s="667"/>
      <c r="U29" s="667"/>
      <c r="V29" s="667"/>
      <c r="W29" s="667"/>
      <c r="X29" s="678"/>
      <c r="Y29" s="678"/>
      <c r="Z29" s="678"/>
      <c r="AA29" s="678"/>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row>
    <row r="30" spans="1:68" x14ac:dyDescent="0.25">
      <c r="A30" s="36"/>
      <c r="B30" s="36"/>
      <c r="C30" s="36"/>
      <c r="D30" s="36"/>
      <c r="E30" s="36"/>
      <c r="F30" s="36"/>
      <c r="G30" s="36"/>
      <c r="H30" s="667"/>
      <c r="I30" s="667"/>
      <c r="J30" s="667"/>
      <c r="K30" s="667"/>
      <c r="L30" s="667"/>
      <c r="M30" s="667"/>
      <c r="N30" s="667"/>
      <c r="O30" s="667"/>
      <c r="P30" s="667"/>
      <c r="Q30" s="667"/>
      <c r="R30" s="667"/>
      <c r="S30" s="667"/>
      <c r="T30" s="667"/>
      <c r="U30" s="667"/>
      <c r="V30" s="667"/>
      <c r="W30" s="667"/>
      <c r="X30" s="678"/>
      <c r="Y30" s="678"/>
      <c r="Z30" s="678"/>
      <c r="AA30" s="678"/>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row>
    <row r="31" spans="1:68" x14ac:dyDescent="0.25">
      <c r="A31" s="36"/>
      <c r="B31" s="36"/>
      <c r="C31" s="36"/>
      <c r="D31" s="36"/>
      <c r="E31" s="36"/>
      <c r="F31" s="36"/>
      <c r="G31" s="36"/>
      <c r="H31" s="667"/>
      <c r="I31" s="667"/>
      <c r="J31" s="667"/>
      <c r="K31" s="667"/>
      <c r="L31" s="667"/>
      <c r="M31" s="667"/>
      <c r="N31" s="667"/>
      <c r="O31" s="667"/>
      <c r="P31" s="667"/>
      <c r="Q31" s="667"/>
      <c r="R31" s="667"/>
      <c r="S31" s="667"/>
      <c r="T31" s="667"/>
      <c r="U31" s="667"/>
      <c r="V31" s="667"/>
      <c r="W31" s="667"/>
      <c r="X31" s="678"/>
      <c r="Y31" s="678"/>
      <c r="Z31" s="678"/>
      <c r="AA31" s="678"/>
      <c r="AB31" s="36"/>
      <c r="AC31" s="36"/>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row>
    <row r="32" spans="1:68"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row>
    <row r="33" spans="1:68" ht="15" customHeight="1" x14ac:dyDescent="0.25">
      <c r="A33" s="36"/>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row>
    <row r="34" spans="1:68" ht="15" customHeight="1" x14ac:dyDescent="0.25">
      <c r="A34" s="36"/>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row>
    <row r="35" spans="1:68"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row>
    <row r="36" spans="1:68"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row>
    <row r="37" spans="1:68"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row>
    <row r="38" spans="1:68"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c r="BG38" s="36"/>
      <c r="BH38" s="36"/>
      <c r="BI38" s="36"/>
      <c r="BJ38" s="36"/>
      <c r="BK38" s="36"/>
      <c r="BL38" s="36"/>
      <c r="BM38" s="36"/>
      <c r="BN38" s="36"/>
      <c r="BO38" s="36"/>
      <c r="BP38" s="36"/>
    </row>
    <row r="39" spans="1:68"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6"/>
      <c r="BB39" s="36"/>
      <c r="BC39" s="36"/>
      <c r="BD39" s="36"/>
      <c r="BE39" s="36"/>
      <c r="BF39" s="36"/>
      <c r="BG39" s="36"/>
      <c r="BH39" s="36"/>
      <c r="BI39" s="36"/>
      <c r="BJ39" s="36"/>
      <c r="BK39" s="36"/>
      <c r="BL39" s="36"/>
      <c r="BM39" s="36"/>
      <c r="BN39" s="36"/>
      <c r="BO39" s="36"/>
      <c r="BP39" s="36"/>
    </row>
    <row r="40" spans="1:68"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c r="AX40" s="36"/>
      <c r="AY40" s="36"/>
      <c r="AZ40" s="36"/>
      <c r="BA40" s="36"/>
      <c r="BB40" s="36"/>
      <c r="BC40" s="36"/>
      <c r="BD40" s="36"/>
      <c r="BE40" s="36"/>
      <c r="BF40" s="36"/>
      <c r="BG40" s="36"/>
      <c r="BH40" s="36"/>
      <c r="BI40" s="36"/>
      <c r="BJ40" s="36"/>
      <c r="BK40" s="36"/>
      <c r="BL40" s="36"/>
      <c r="BM40" s="36"/>
      <c r="BN40" s="36"/>
      <c r="BO40" s="36"/>
      <c r="BP40" s="36"/>
    </row>
    <row r="41" spans="1:68"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row>
    <row r="42" spans="1:68"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36"/>
      <c r="BD42" s="36"/>
      <c r="BE42" s="36"/>
      <c r="BF42" s="36"/>
      <c r="BG42" s="36"/>
      <c r="BH42" s="36"/>
      <c r="BI42" s="36"/>
      <c r="BJ42" s="36"/>
      <c r="BK42" s="36"/>
      <c r="BL42" s="36"/>
      <c r="BM42" s="36"/>
      <c r="BN42" s="36"/>
      <c r="BO42" s="36"/>
      <c r="BP42" s="36"/>
    </row>
    <row r="43" spans="1:68"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row>
    <row r="44" spans="1:68"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c r="AX44" s="36"/>
      <c r="AY44" s="36"/>
      <c r="AZ44" s="36"/>
      <c r="BA44" s="36"/>
      <c r="BB44" s="36"/>
      <c r="BC44" s="36"/>
      <c r="BD44" s="36"/>
      <c r="BE44" s="36"/>
      <c r="BF44" s="36"/>
      <c r="BG44" s="36"/>
      <c r="BH44" s="36"/>
      <c r="BI44" s="36"/>
      <c r="BJ44" s="36"/>
      <c r="BK44" s="36"/>
      <c r="BL44" s="36"/>
      <c r="BM44" s="36"/>
      <c r="BN44" s="36"/>
      <c r="BO44" s="36"/>
      <c r="BP44" s="36"/>
    </row>
    <row r="45" spans="1:68"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36"/>
      <c r="BO45" s="36"/>
      <c r="BP45" s="36"/>
    </row>
    <row r="46" spans="1:68"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36"/>
      <c r="BN46" s="36"/>
      <c r="BO46" s="36"/>
      <c r="BP46" s="36"/>
    </row>
    <row r="47" spans="1:68"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row>
    <row r="48" spans="1:68"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row>
    <row r="49" spans="1:68"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c r="AX49" s="36"/>
      <c r="AY49" s="36"/>
      <c r="AZ49" s="36"/>
      <c r="BA49" s="36"/>
      <c r="BB49" s="36"/>
      <c r="BC49" s="36"/>
      <c r="BD49" s="36"/>
      <c r="BE49" s="36"/>
      <c r="BF49" s="36"/>
      <c r="BG49" s="36"/>
      <c r="BH49" s="36"/>
      <c r="BI49" s="36"/>
      <c r="BJ49" s="36"/>
      <c r="BK49" s="36"/>
      <c r="BL49" s="36"/>
      <c r="BM49" s="36"/>
      <c r="BN49" s="36"/>
      <c r="BO49" s="36"/>
      <c r="BP49" s="36"/>
    </row>
    <row r="50" spans="1:68"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c r="AX50" s="36"/>
      <c r="AY50" s="36"/>
      <c r="AZ50" s="36"/>
      <c r="BA50" s="36"/>
      <c r="BB50" s="36"/>
      <c r="BC50" s="36"/>
      <c r="BD50" s="36"/>
      <c r="BE50" s="36"/>
      <c r="BF50" s="36"/>
      <c r="BG50" s="36"/>
      <c r="BH50" s="36"/>
      <c r="BI50" s="36"/>
      <c r="BJ50" s="36"/>
      <c r="BK50" s="36"/>
      <c r="BL50" s="36"/>
      <c r="BM50" s="36"/>
      <c r="BN50" s="36"/>
      <c r="BO50" s="36"/>
      <c r="BP50" s="36"/>
    </row>
    <row r="51" spans="1:68"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c r="AX51" s="36"/>
      <c r="AY51" s="36"/>
      <c r="AZ51" s="36"/>
      <c r="BA51" s="36"/>
      <c r="BB51" s="36"/>
      <c r="BC51" s="36"/>
      <c r="BD51" s="36"/>
      <c r="BE51" s="36"/>
      <c r="BF51" s="36"/>
      <c r="BG51" s="36"/>
      <c r="BH51" s="36"/>
      <c r="BI51" s="36"/>
      <c r="BJ51" s="36"/>
      <c r="BK51" s="36"/>
      <c r="BL51" s="36"/>
      <c r="BM51" s="36"/>
      <c r="BN51" s="36"/>
      <c r="BO51" s="36"/>
      <c r="BP51" s="36"/>
    </row>
    <row r="52" spans="1:68"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c r="AX52" s="36"/>
      <c r="AY52" s="36"/>
      <c r="AZ52" s="36"/>
      <c r="BA52" s="36"/>
      <c r="BB52" s="36"/>
      <c r="BC52" s="36"/>
      <c r="BD52" s="36"/>
      <c r="BE52" s="36"/>
      <c r="BF52" s="36"/>
      <c r="BG52" s="36"/>
      <c r="BH52" s="36"/>
      <c r="BI52" s="36"/>
      <c r="BJ52" s="36"/>
      <c r="BK52" s="36"/>
      <c r="BL52" s="36"/>
      <c r="BM52" s="36"/>
      <c r="BN52" s="36"/>
      <c r="BO52" s="36"/>
      <c r="BP52" s="36"/>
    </row>
    <row r="53" spans="1:68"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c r="AX53" s="36"/>
      <c r="AY53" s="36"/>
      <c r="AZ53" s="36"/>
      <c r="BA53" s="36"/>
      <c r="BB53" s="36"/>
      <c r="BC53" s="36"/>
      <c r="BD53" s="36"/>
      <c r="BE53" s="36"/>
      <c r="BF53" s="36"/>
      <c r="BG53" s="36"/>
      <c r="BH53" s="36"/>
      <c r="BI53" s="36"/>
      <c r="BJ53" s="36"/>
      <c r="BK53" s="36"/>
      <c r="BL53" s="36"/>
      <c r="BM53" s="36"/>
      <c r="BN53" s="36"/>
      <c r="BO53" s="36"/>
      <c r="BP53" s="36"/>
    </row>
    <row r="54" spans="1:68"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row>
    <row r="55" spans="1:68"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row>
    <row r="56" spans="1:68"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36"/>
      <c r="BN56" s="36"/>
      <c r="BO56" s="36"/>
      <c r="BP56" s="36"/>
    </row>
    <row r="57" spans="1:68"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c r="AX57" s="36"/>
      <c r="AY57" s="36"/>
      <c r="AZ57" s="36"/>
      <c r="BA57" s="36"/>
      <c r="BB57" s="36"/>
      <c r="BC57" s="36"/>
      <c r="BD57" s="36"/>
      <c r="BE57" s="36"/>
      <c r="BF57" s="36"/>
      <c r="BG57" s="36"/>
      <c r="BH57" s="36"/>
      <c r="BI57" s="36"/>
      <c r="BJ57" s="36"/>
      <c r="BK57" s="36"/>
      <c r="BL57" s="36"/>
      <c r="BM57" s="36"/>
      <c r="BN57" s="36"/>
      <c r="BO57" s="36"/>
      <c r="BP57" s="36"/>
    </row>
    <row r="58" spans="1:68"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c r="AX58" s="36"/>
      <c r="AY58" s="36"/>
      <c r="AZ58" s="36"/>
      <c r="BA58" s="36"/>
      <c r="BB58" s="36"/>
      <c r="BC58" s="36"/>
      <c r="BD58" s="36"/>
      <c r="BE58" s="36"/>
      <c r="BF58" s="36"/>
      <c r="BG58" s="36"/>
      <c r="BH58" s="36"/>
      <c r="BI58" s="36"/>
      <c r="BJ58" s="36"/>
      <c r="BK58" s="36"/>
      <c r="BL58" s="36"/>
      <c r="BM58" s="36"/>
      <c r="BN58" s="36"/>
      <c r="BO58" s="36"/>
      <c r="BP58" s="36"/>
    </row>
    <row r="59" spans="1:68"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row>
    <row r="60" spans="1:68"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row>
    <row r="61" spans="1:68" x14ac:dyDescent="0.2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row>
    <row r="62" spans="1:68"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c r="AX62" s="36"/>
      <c r="AY62" s="36"/>
    </row>
    <row r="63" spans="1:68"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row>
    <row r="64" spans="1:68"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c r="AX64" s="36"/>
      <c r="AY64" s="36"/>
    </row>
    <row r="65" spans="1:51"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row>
    <row r="66" spans="1:51"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c r="AX66" s="36"/>
      <c r="AY66" s="36"/>
    </row>
    <row r="67" spans="1:51"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c r="AX67" s="36"/>
      <c r="AY67" s="36"/>
    </row>
    <row r="68" spans="1:51" x14ac:dyDescent="0.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c r="AX68" s="36"/>
      <c r="AY68" s="36"/>
    </row>
    <row r="69" spans="1:51" x14ac:dyDescent="0.2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c r="AX69" s="36"/>
      <c r="AY69" s="36"/>
    </row>
    <row r="70" spans="1:51" x14ac:dyDescent="0.2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c r="AX70" s="36"/>
      <c r="AY70" s="36"/>
    </row>
    <row r="71" spans="1:51" x14ac:dyDescent="0.2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c r="AX71" s="36"/>
      <c r="AY71" s="36"/>
    </row>
    <row r="72" spans="1:51" x14ac:dyDescent="0.2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c r="AX72" s="36"/>
      <c r="AY72" s="36"/>
    </row>
    <row r="73" spans="1:51"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c r="AX73" s="36"/>
      <c r="AY73" s="36"/>
    </row>
    <row r="74" spans="1:51" x14ac:dyDescent="0.2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c r="AX74" s="36"/>
      <c r="AY74" s="36"/>
    </row>
    <row r="75" spans="1:51" x14ac:dyDescent="0.2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c r="AX75" s="36"/>
      <c r="AY75" s="36"/>
    </row>
    <row r="76" spans="1:51" x14ac:dyDescent="0.2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c r="AX76" s="36"/>
      <c r="AY76" s="36"/>
    </row>
    <row r="77" spans="1:51" x14ac:dyDescent="0.2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row>
    <row r="78" spans="1:51"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c r="AX78" s="36"/>
      <c r="AY78" s="36"/>
    </row>
    <row r="79" spans="1:51"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c r="AR79" s="36"/>
      <c r="AS79" s="36"/>
      <c r="AT79" s="36"/>
      <c r="AU79" s="36"/>
      <c r="AV79" s="36"/>
      <c r="AW79" s="36"/>
      <c r="AX79" s="36"/>
      <c r="AY79" s="36"/>
    </row>
    <row r="80" spans="1:51" x14ac:dyDescent="0.2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c r="AR80" s="36"/>
      <c r="AS80" s="36"/>
      <c r="AT80" s="36"/>
      <c r="AU80" s="36"/>
      <c r="AV80" s="36"/>
      <c r="AW80" s="36"/>
      <c r="AX80" s="36"/>
      <c r="AY80" s="36"/>
    </row>
    <row r="81" spans="1:51" x14ac:dyDescent="0.2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row>
    <row r="82" spans="1:51" x14ac:dyDescent="0.2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c r="AR82" s="36"/>
      <c r="AS82" s="36"/>
      <c r="AT82" s="36"/>
      <c r="AU82" s="36"/>
      <c r="AV82" s="36"/>
      <c r="AW82" s="36"/>
      <c r="AX82" s="36"/>
      <c r="AY82" s="36"/>
    </row>
    <row r="83" spans="1:51" x14ac:dyDescent="0.2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c r="AR83" s="36"/>
      <c r="AS83" s="36"/>
      <c r="AT83" s="36"/>
      <c r="AU83" s="36"/>
      <c r="AV83" s="36"/>
      <c r="AW83" s="36"/>
      <c r="AX83" s="36"/>
      <c r="AY83" s="36"/>
    </row>
    <row r="84" spans="1:51" x14ac:dyDescent="0.2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c r="AR84" s="36"/>
      <c r="AS84" s="36"/>
      <c r="AT84" s="36"/>
      <c r="AU84" s="36"/>
      <c r="AV84" s="36"/>
      <c r="AW84" s="36"/>
      <c r="AX84" s="36"/>
      <c r="AY84" s="36"/>
    </row>
    <row r="85" spans="1:51" x14ac:dyDescent="0.2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c r="AR85" s="36"/>
      <c r="AS85" s="36"/>
      <c r="AT85" s="36"/>
      <c r="AU85" s="36"/>
      <c r="AV85" s="36"/>
      <c r="AW85" s="36"/>
      <c r="AX85" s="36"/>
      <c r="AY85" s="36"/>
    </row>
    <row r="86" spans="1:51"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c r="AR86" s="36"/>
      <c r="AS86" s="36"/>
      <c r="AT86" s="36"/>
      <c r="AU86" s="36"/>
      <c r="AV86" s="36"/>
      <c r="AW86" s="36"/>
      <c r="AX86" s="36"/>
      <c r="AY86" s="36"/>
    </row>
    <row r="87" spans="1:51" x14ac:dyDescent="0.2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c r="AR87" s="36"/>
      <c r="AS87" s="36"/>
      <c r="AT87" s="36"/>
      <c r="AU87" s="36"/>
      <c r="AV87" s="36"/>
      <c r="AW87" s="36"/>
      <c r="AX87" s="36"/>
      <c r="AY87" s="36"/>
    </row>
    <row r="88" spans="1:51" x14ac:dyDescent="0.2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c r="AR88" s="36"/>
      <c r="AS88" s="36"/>
      <c r="AT88" s="36"/>
      <c r="AU88" s="36"/>
      <c r="AV88" s="36"/>
      <c r="AW88" s="36"/>
      <c r="AX88" s="36"/>
      <c r="AY88" s="36"/>
    </row>
    <row r="89" spans="1:51" x14ac:dyDescent="0.2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c r="AR89" s="36"/>
      <c r="AS89" s="36"/>
      <c r="AT89" s="36"/>
      <c r="AU89" s="36"/>
      <c r="AV89" s="36"/>
      <c r="AW89" s="36"/>
      <c r="AX89" s="36"/>
      <c r="AY89" s="36"/>
    </row>
    <row r="90" spans="1:51"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c r="AR90" s="36"/>
      <c r="AS90" s="36"/>
      <c r="AT90" s="36"/>
      <c r="AU90" s="36"/>
      <c r="AV90" s="36"/>
      <c r="AW90" s="36"/>
      <c r="AX90" s="36"/>
      <c r="AY90" s="36"/>
    </row>
    <row r="91" spans="1:51"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6"/>
      <c r="AY91" s="36"/>
    </row>
    <row r="92" spans="1:51" x14ac:dyDescent="0.2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6"/>
      <c r="AY92" s="36"/>
    </row>
    <row r="93" spans="1:51" x14ac:dyDescent="0.2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6"/>
      <c r="AY93" s="36"/>
    </row>
    <row r="94" spans="1:51" x14ac:dyDescent="0.2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6"/>
      <c r="AY94" s="36"/>
    </row>
    <row r="95" spans="1:51"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6"/>
      <c r="AY95" s="36"/>
    </row>
    <row r="96" spans="1:51"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6"/>
      <c r="AY96" s="36"/>
    </row>
    <row r="97" spans="1:51" x14ac:dyDescent="0.2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6"/>
      <c r="AY97" s="36"/>
    </row>
    <row r="98" spans="1:51"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6"/>
      <c r="AY98" s="36"/>
    </row>
    <row r="99" spans="1:51"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6"/>
      <c r="AY99" s="36"/>
    </row>
    <row r="100" spans="1:51"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6"/>
      <c r="AY100" s="36"/>
    </row>
    <row r="101" spans="1:51" x14ac:dyDescent="0.2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6"/>
      <c r="AY101" s="36"/>
    </row>
    <row r="102" spans="1:51" x14ac:dyDescent="0.25">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row>
    <row r="103" spans="1:51" x14ac:dyDescent="0.25">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row>
    <row r="104" spans="1:51" x14ac:dyDescent="0.25">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6"/>
      <c r="AY104" s="36"/>
    </row>
    <row r="105" spans="1:51" x14ac:dyDescent="0.25">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6"/>
      <c r="AY105" s="36"/>
    </row>
    <row r="106" spans="1:51" x14ac:dyDescent="0.25">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6"/>
      <c r="AY106" s="36"/>
    </row>
    <row r="107" spans="1:51" x14ac:dyDescent="0.25">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c r="AR107" s="36"/>
      <c r="AS107" s="36"/>
      <c r="AT107" s="36"/>
      <c r="AU107" s="36"/>
      <c r="AV107" s="36"/>
      <c r="AW107" s="36"/>
      <c r="AX107" s="36"/>
      <c r="AY107" s="36"/>
    </row>
    <row r="108" spans="1:51" x14ac:dyDescent="0.25">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c r="AR108" s="36"/>
      <c r="AS108" s="36"/>
      <c r="AT108" s="36"/>
      <c r="AU108" s="36"/>
      <c r="AV108" s="36"/>
      <c r="AW108" s="36"/>
      <c r="AX108" s="36"/>
      <c r="AY108" s="36"/>
    </row>
    <row r="109" spans="1:51" x14ac:dyDescent="0.25">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c r="AR109" s="36"/>
      <c r="AS109" s="36"/>
      <c r="AT109" s="36"/>
      <c r="AU109" s="36"/>
      <c r="AV109" s="36"/>
      <c r="AW109" s="36"/>
      <c r="AX109" s="36"/>
      <c r="AY109" s="36"/>
    </row>
    <row r="110" spans="1:51" x14ac:dyDescent="0.25">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c r="AR110" s="36"/>
      <c r="AS110" s="36"/>
      <c r="AT110" s="36"/>
      <c r="AU110" s="36"/>
      <c r="AV110" s="36"/>
      <c r="AW110" s="36"/>
      <c r="AX110" s="36"/>
      <c r="AY110" s="36"/>
    </row>
    <row r="111" spans="1:51" x14ac:dyDescent="0.25">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c r="AR111" s="36"/>
      <c r="AS111" s="36"/>
      <c r="AT111" s="36"/>
      <c r="AU111" s="36"/>
      <c r="AV111" s="36"/>
      <c r="AW111" s="36"/>
      <c r="AX111" s="36"/>
      <c r="AY111" s="36"/>
    </row>
    <row r="112" spans="1:51" x14ac:dyDescent="0.25">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c r="AR112" s="36"/>
      <c r="AS112" s="36"/>
      <c r="AT112" s="36"/>
      <c r="AU112" s="36"/>
      <c r="AV112" s="36"/>
      <c r="AW112" s="36"/>
      <c r="AX112" s="36"/>
      <c r="AY112" s="36"/>
    </row>
    <row r="113" spans="2:51" x14ac:dyDescent="0.25">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c r="AR113" s="36"/>
      <c r="AS113" s="36"/>
      <c r="AT113" s="36"/>
      <c r="AU113" s="36"/>
      <c r="AV113" s="36"/>
      <c r="AW113" s="36"/>
      <c r="AX113" s="36"/>
      <c r="AY113" s="36"/>
    </row>
    <row r="114" spans="2:51" x14ac:dyDescent="0.25">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row>
    <row r="115" spans="2:51" x14ac:dyDescent="0.25">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c r="AR115" s="36"/>
      <c r="AS115" s="36"/>
      <c r="AT115" s="36"/>
      <c r="AU115" s="36"/>
      <c r="AV115" s="36"/>
      <c r="AW115" s="36"/>
      <c r="AX115" s="36"/>
      <c r="AY115" s="36"/>
    </row>
    <row r="116" spans="2:51" x14ac:dyDescent="0.25">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c r="AR116" s="36"/>
      <c r="AS116" s="36"/>
      <c r="AT116" s="36"/>
      <c r="AU116" s="36"/>
      <c r="AV116" s="36"/>
      <c r="AW116" s="36"/>
      <c r="AX116" s="36"/>
      <c r="AY116" s="36"/>
    </row>
    <row r="117" spans="2:51" x14ac:dyDescent="0.25">
      <c r="B117" s="36"/>
      <c r="C117" s="36"/>
      <c r="D117" s="36"/>
      <c r="E117" s="36"/>
      <c r="F117" s="36"/>
      <c r="G117" s="36"/>
    </row>
    <row r="118" spans="2:51" x14ac:dyDescent="0.25">
      <c r="B118" s="36"/>
      <c r="C118" s="36"/>
      <c r="D118" s="36"/>
      <c r="E118" s="36"/>
      <c r="F118" s="36"/>
      <c r="G118" s="36"/>
    </row>
    <row r="119" spans="2:51" x14ac:dyDescent="0.25">
      <c r="B119" s="36"/>
      <c r="C119" s="36"/>
      <c r="D119" s="36"/>
      <c r="E119" s="36"/>
      <c r="F119" s="36"/>
      <c r="G119" s="36"/>
    </row>
    <row r="120" spans="2:51" x14ac:dyDescent="0.25">
      <c r="B120" s="36"/>
      <c r="C120" s="36"/>
      <c r="D120" s="36"/>
      <c r="E120" s="36"/>
      <c r="F120" s="36"/>
      <c r="G120" s="36"/>
    </row>
  </sheetData>
  <mergeCells count="117">
    <mergeCell ref="B2:G4"/>
    <mergeCell ref="L22:M23"/>
    <mergeCell ref="N22:O23"/>
    <mergeCell ref="L24:M25"/>
    <mergeCell ref="N24:O25"/>
    <mergeCell ref="H22:I23"/>
    <mergeCell ref="J22:K23"/>
    <mergeCell ref="H24:I25"/>
    <mergeCell ref="J24:K25"/>
    <mergeCell ref="H18:I19"/>
    <mergeCell ref="J18:K19"/>
    <mergeCell ref="H20:I21"/>
    <mergeCell ref="J20:K21"/>
    <mergeCell ref="L10:M11"/>
    <mergeCell ref="N10:O11"/>
    <mergeCell ref="L12:M13"/>
    <mergeCell ref="N12:O13"/>
    <mergeCell ref="H10:I11"/>
    <mergeCell ref="J10:K11"/>
    <mergeCell ref="H12:I13"/>
    <mergeCell ref="J12:K13"/>
    <mergeCell ref="E6:G9"/>
    <mergeCell ref="E10:G13"/>
    <mergeCell ref="B6:D25"/>
    <mergeCell ref="P22:Q23"/>
    <mergeCell ref="R22:S23"/>
    <mergeCell ref="P24:Q25"/>
    <mergeCell ref="R24:S25"/>
    <mergeCell ref="L18:M19"/>
    <mergeCell ref="N18:O19"/>
    <mergeCell ref="L20:M21"/>
    <mergeCell ref="N20:O21"/>
    <mergeCell ref="P18:Q19"/>
    <mergeCell ref="R18:S19"/>
    <mergeCell ref="P20:Q21"/>
    <mergeCell ref="R20:S21"/>
    <mergeCell ref="P14:Q15"/>
    <mergeCell ref="R14:S15"/>
    <mergeCell ref="P16:Q17"/>
    <mergeCell ref="R16:S17"/>
    <mergeCell ref="L14:M15"/>
    <mergeCell ref="N14:O15"/>
    <mergeCell ref="L16:M17"/>
    <mergeCell ref="N16:O17"/>
    <mergeCell ref="H14:I15"/>
    <mergeCell ref="J14:K15"/>
    <mergeCell ref="H16:I17"/>
    <mergeCell ref="J16:K17"/>
    <mergeCell ref="X22:Y23"/>
    <mergeCell ref="Z22:AA23"/>
    <mergeCell ref="X24:Y25"/>
    <mergeCell ref="Z24:AA25"/>
    <mergeCell ref="X18:Y19"/>
    <mergeCell ref="Z18:AA19"/>
    <mergeCell ref="X20:Y21"/>
    <mergeCell ref="Z20:AA21"/>
    <mergeCell ref="X14:Y15"/>
    <mergeCell ref="Z14:AA15"/>
    <mergeCell ref="X16:Y17"/>
    <mergeCell ref="Z16:AA17"/>
    <mergeCell ref="T24:U25"/>
    <mergeCell ref="V24:W25"/>
    <mergeCell ref="T18:U19"/>
    <mergeCell ref="V18:W19"/>
    <mergeCell ref="T20:U21"/>
    <mergeCell ref="V20:W21"/>
    <mergeCell ref="T14:U15"/>
    <mergeCell ref="V14:W15"/>
    <mergeCell ref="T16:U17"/>
    <mergeCell ref="V16:W17"/>
    <mergeCell ref="T22:U23"/>
    <mergeCell ref="V22:W23"/>
    <mergeCell ref="R10:S11"/>
    <mergeCell ref="P12:Q13"/>
    <mergeCell ref="R12:S13"/>
    <mergeCell ref="T8:U9"/>
    <mergeCell ref="V8:W9"/>
    <mergeCell ref="T6:U7"/>
    <mergeCell ref="V6:W7"/>
    <mergeCell ref="H2:AA4"/>
    <mergeCell ref="H6:I7"/>
    <mergeCell ref="X10:Y11"/>
    <mergeCell ref="Z10:AA11"/>
    <mergeCell ref="X12:Y13"/>
    <mergeCell ref="Z12:AA13"/>
    <mergeCell ref="X6:Y7"/>
    <mergeCell ref="Z6:AA7"/>
    <mergeCell ref="X8:Y9"/>
    <mergeCell ref="Z8:AA9"/>
    <mergeCell ref="T10:U11"/>
    <mergeCell ref="V10:W11"/>
    <mergeCell ref="T12:U13"/>
    <mergeCell ref="V12:W13"/>
    <mergeCell ref="AC6:AH9"/>
    <mergeCell ref="AC10:AH13"/>
    <mergeCell ref="AC14:AH17"/>
    <mergeCell ref="AC18:AH21"/>
    <mergeCell ref="E14:G17"/>
    <mergeCell ref="E22:G25"/>
    <mergeCell ref="H26:K31"/>
    <mergeCell ref="L26:O31"/>
    <mergeCell ref="P26:S31"/>
    <mergeCell ref="P6:Q7"/>
    <mergeCell ref="R6:S7"/>
    <mergeCell ref="P8:Q9"/>
    <mergeCell ref="R8:S9"/>
    <mergeCell ref="N6:O7"/>
    <mergeCell ref="T26:W31"/>
    <mergeCell ref="X26:AA31"/>
    <mergeCell ref="L6:M7"/>
    <mergeCell ref="J6:K7"/>
    <mergeCell ref="J8:K9"/>
    <mergeCell ref="H8:I9"/>
    <mergeCell ref="E18:G21"/>
    <mergeCell ref="L8:M9"/>
    <mergeCell ref="N8:O9"/>
    <mergeCell ref="P10:Q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BV217"/>
  <sheetViews>
    <sheetView zoomScale="55" zoomScaleNormal="55" workbookViewId="0">
      <selection activeCell="K14" sqref="K14:P15"/>
    </sheetView>
  </sheetViews>
  <sheetFormatPr baseColWidth="10" defaultRowHeight="15" x14ac:dyDescent="0.25"/>
  <cols>
    <col min="2" max="15" width="5.7109375" customWidth="1"/>
    <col min="16" max="16" width="6.7109375" customWidth="1"/>
    <col min="17" max="17" width="5.7109375" customWidth="1"/>
    <col min="18" max="18" width="5.5703125" customWidth="1"/>
    <col min="19" max="19" width="5.7109375" customWidth="1"/>
    <col min="20" max="20" width="6.140625" customWidth="1"/>
    <col min="21" max="22" width="5.7109375" customWidth="1"/>
    <col min="24" max="29" width="5.7109375" customWidth="1"/>
  </cols>
  <sheetData>
    <row r="1" spans="1:74" x14ac:dyDescent="0.25">
      <c r="A1" s="36"/>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row>
    <row r="2" spans="1:74" ht="18" customHeight="1" x14ac:dyDescent="0.25">
      <c r="A2" s="36"/>
      <c r="B2" s="723" t="s">
        <v>150</v>
      </c>
      <c r="C2" s="724"/>
      <c r="D2" s="724"/>
      <c r="E2" s="724"/>
      <c r="F2" s="724"/>
      <c r="G2" s="724"/>
      <c r="H2" s="679" t="s">
        <v>1</v>
      </c>
      <c r="I2" s="679"/>
      <c r="J2" s="679"/>
      <c r="K2" s="679"/>
      <c r="L2" s="679"/>
      <c r="M2" s="679"/>
      <c r="N2" s="679"/>
      <c r="O2" s="679"/>
      <c r="P2" s="679"/>
      <c r="Q2" s="679"/>
      <c r="R2" s="679"/>
      <c r="S2" s="679"/>
      <c r="T2" s="679"/>
      <c r="U2" s="679"/>
      <c r="V2" s="679"/>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1:74" ht="18.75" customHeight="1" x14ac:dyDescent="0.25">
      <c r="A3" s="36"/>
      <c r="B3" s="724"/>
      <c r="C3" s="724"/>
      <c r="D3" s="724"/>
      <c r="E3" s="724"/>
      <c r="F3" s="724"/>
      <c r="G3" s="724"/>
      <c r="H3" s="679"/>
      <c r="I3" s="679"/>
      <c r="J3" s="679"/>
      <c r="K3" s="679"/>
      <c r="L3" s="679"/>
      <c r="M3" s="679"/>
      <c r="N3" s="679"/>
      <c r="O3" s="679"/>
      <c r="P3" s="679"/>
      <c r="Q3" s="679"/>
      <c r="R3" s="679"/>
      <c r="S3" s="679"/>
      <c r="T3" s="679"/>
      <c r="U3" s="679"/>
      <c r="V3" s="679"/>
      <c r="W3" s="36"/>
      <c r="X3" s="36"/>
      <c r="Y3" s="36"/>
      <c r="Z3" s="36"/>
      <c r="AA3" s="36"/>
      <c r="AB3" s="36"/>
      <c r="AC3" s="36"/>
      <c r="AD3" s="36"/>
      <c r="AE3" s="36"/>
      <c r="AF3" s="36"/>
      <c r="AG3" s="36"/>
      <c r="AH3" s="36"/>
      <c r="AI3" s="36"/>
      <c r="AJ3" s="36"/>
      <c r="AK3" s="36"/>
      <c r="AL3" s="36"/>
      <c r="AM3" s="36"/>
      <c r="AN3" s="36"/>
      <c r="AO3" s="36"/>
      <c r="AP3" s="36"/>
      <c r="AQ3" s="36"/>
      <c r="AR3" s="36"/>
      <c r="AS3" s="36"/>
      <c r="AT3" s="36"/>
      <c r="AU3" s="36"/>
      <c r="AV3" s="36"/>
      <c r="AW3" s="36"/>
      <c r="AX3" s="36"/>
      <c r="AY3" s="36"/>
      <c r="AZ3" s="36"/>
      <c r="BA3" s="36"/>
      <c r="BB3" s="36"/>
      <c r="BC3" s="36"/>
      <c r="BD3" s="36"/>
      <c r="BE3" s="36"/>
      <c r="BF3" s="36"/>
      <c r="BG3" s="36"/>
      <c r="BH3" s="36"/>
      <c r="BI3" s="36"/>
      <c r="BJ3" s="36"/>
      <c r="BK3" s="36"/>
      <c r="BL3" s="36"/>
      <c r="BM3" s="36"/>
      <c r="BN3" s="36"/>
      <c r="BO3" s="36"/>
      <c r="BP3" s="36"/>
      <c r="BQ3" s="36"/>
      <c r="BR3" s="36"/>
      <c r="BS3" s="36"/>
      <c r="BT3" s="36"/>
      <c r="BU3" s="36"/>
      <c r="BV3" s="36"/>
    </row>
    <row r="4" spans="1:74" ht="15" customHeight="1" x14ac:dyDescent="0.25">
      <c r="A4" s="36"/>
      <c r="B4" s="724"/>
      <c r="C4" s="724"/>
      <c r="D4" s="724"/>
      <c r="E4" s="724"/>
      <c r="F4" s="724"/>
      <c r="G4" s="724"/>
      <c r="H4" s="679"/>
      <c r="I4" s="679"/>
      <c r="J4" s="679"/>
      <c r="K4" s="679"/>
      <c r="L4" s="679"/>
      <c r="M4" s="679"/>
      <c r="N4" s="679"/>
      <c r="O4" s="679"/>
      <c r="P4" s="679"/>
      <c r="Q4" s="679"/>
      <c r="R4" s="679"/>
      <c r="S4" s="679"/>
      <c r="T4" s="679"/>
      <c r="U4" s="679"/>
      <c r="V4" s="679"/>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c r="AX4" s="36"/>
      <c r="AY4" s="36"/>
      <c r="AZ4" s="36"/>
      <c r="BA4" s="36"/>
      <c r="BB4" s="36"/>
      <c r="BC4" s="36"/>
      <c r="BD4" s="36"/>
      <c r="BE4" s="36"/>
      <c r="BF4" s="36"/>
      <c r="BG4" s="36"/>
      <c r="BH4" s="36"/>
      <c r="BI4" s="36"/>
      <c r="BJ4" s="36"/>
      <c r="BK4" s="36"/>
      <c r="BL4" s="36"/>
      <c r="BM4" s="36"/>
      <c r="BN4" s="36"/>
      <c r="BO4" s="36"/>
      <c r="BP4" s="36"/>
      <c r="BQ4" s="36"/>
      <c r="BR4" s="36"/>
      <c r="BS4" s="36"/>
      <c r="BT4" s="36"/>
      <c r="BU4" s="36"/>
      <c r="BV4" s="36"/>
    </row>
    <row r="5" spans="1:74" ht="15.75" thickBot="1" x14ac:dyDescent="0.3">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row>
    <row r="6" spans="1:74" ht="15" customHeight="1" x14ac:dyDescent="0.25">
      <c r="A6" s="36"/>
      <c r="B6" s="708" t="s">
        <v>2</v>
      </c>
      <c r="C6" s="708"/>
      <c r="D6" s="708"/>
      <c r="E6" s="715" t="s">
        <v>111</v>
      </c>
      <c r="F6" s="716"/>
      <c r="G6" s="716"/>
      <c r="H6" s="77"/>
      <c r="I6" s="78"/>
      <c r="J6" s="79"/>
      <c r="K6" s="77"/>
      <c r="L6" s="78"/>
      <c r="M6" s="79"/>
      <c r="N6" s="77"/>
      <c r="O6" s="78"/>
      <c r="P6" s="79"/>
      <c r="Q6" s="77"/>
      <c r="R6" s="78"/>
      <c r="S6" s="79"/>
      <c r="T6" s="85"/>
      <c r="U6" s="86"/>
      <c r="V6" s="87"/>
      <c r="W6" s="36"/>
      <c r="X6" s="717" t="s">
        <v>74</v>
      </c>
      <c r="Y6" s="718"/>
      <c r="Z6" s="718"/>
      <c r="AA6" s="718"/>
      <c r="AB6" s="718"/>
      <c r="AC6" s="719"/>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row>
    <row r="7" spans="1:74" ht="15" customHeight="1" x14ac:dyDescent="0.25">
      <c r="A7" s="36"/>
      <c r="B7" s="708"/>
      <c r="C7" s="708"/>
      <c r="D7" s="708"/>
      <c r="E7" s="716"/>
      <c r="F7" s="716"/>
      <c r="G7" s="716"/>
      <c r="H7" s="80"/>
      <c r="I7" s="32"/>
      <c r="J7" s="81"/>
      <c r="K7" s="80"/>
      <c r="L7" s="32"/>
      <c r="M7" s="81"/>
      <c r="N7" s="80"/>
      <c r="O7" s="32"/>
      <c r="P7" s="81"/>
      <c r="Q7" s="80"/>
      <c r="R7" s="32"/>
      <c r="S7" s="81"/>
      <c r="T7" s="88"/>
      <c r="U7" s="33"/>
      <c r="V7" s="89"/>
      <c r="W7" s="36"/>
      <c r="X7" s="720"/>
      <c r="Y7" s="721"/>
      <c r="Z7" s="721"/>
      <c r="AA7" s="721"/>
      <c r="AB7" s="721"/>
      <c r="AC7" s="722"/>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row>
    <row r="8" spans="1:74" ht="15" customHeight="1" x14ac:dyDescent="0.25">
      <c r="A8" s="36"/>
      <c r="B8" s="708"/>
      <c r="C8" s="708"/>
      <c r="D8" s="708"/>
      <c r="E8" s="716"/>
      <c r="F8" s="716"/>
      <c r="G8" s="716"/>
      <c r="H8" s="80"/>
      <c r="I8" s="32"/>
      <c r="J8" s="81"/>
      <c r="K8" s="80"/>
      <c r="L8" s="32"/>
      <c r="M8" s="81"/>
      <c r="N8" s="80"/>
      <c r="O8" s="32"/>
      <c r="P8" s="81"/>
      <c r="Q8" s="80"/>
      <c r="R8" s="32"/>
      <c r="S8" s="81"/>
      <c r="T8" s="88"/>
      <c r="U8" s="33"/>
      <c r="V8" s="89"/>
      <c r="W8" s="36"/>
      <c r="X8" s="720"/>
      <c r="Y8" s="721"/>
      <c r="Z8" s="721"/>
      <c r="AA8" s="721"/>
      <c r="AB8" s="721"/>
      <c r="AC8" s="722"/>
      <c r="AD8" s="36"/>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row>
    <row r="9" spans="1:74" ht="15" customHeight="1" thickBot="1" x14ac:dyDescent="0.3">
      <c r="A9" s="36"/>
      <c r="B9" s="708"/>
      <c r="C9" s="708"/>
      <c r="D9" s="708"/>
      <c r="E9" s="716"/>
      <c r="F9" s="716"/>
      <c r="G9" s="716"/>
      <c r="H9" s="82"/>
      <c r="I9" s="83"/>
      <c r="J9" s="84"/>
      <c r="K9" s="82"/>
      <c r="L9" s="83"/>
      <c r="M9" s="84"/>
      <c r="N9" s="82"/>
      <c r="O9" s="83"/>
      <c r="P9" s="84"/>
      <c r="Q9" s="82"/>
      <c r="R9" s="83"/>
      <c r="S9" s="84"/>
      <c r="T9" s="90"/>
      <c r="U9" s="91"/>
      <c r="V9" s="92"/>
      <c r="W9" s="36"/>
      <c r="X9" s="720"/>
      <c r="Y9" s="721"/>
      <c r="Z9" s="721"/>
      <c r="AA9" s="721"/>
      <c r="AB9" s="721"/>
      <c r="AC9" s="722"/>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row>
    <row r="10" spans="1:74" ht="15" customHeight="1" x14ac:dyDescent="0.25">
      <c r="A10" s="36"/>
      <c r="B10" s="708"/>
      <c r="C10" s="708"/>
      <c r="D10" s="708"/>
      <c r="E10" s="715" t="s">
        <v>110</v>
      </c>
      <c r="F10" s="716"/>
      <c r="G10" s="716"/>
      <c r="H10" s="93"/>
      <c r="I10" s="94"/>
      <c r="J10" s="95"/>
      <c r="K10" s="93"/>
      <c r="L10" s="94"/>
      <c r="M10" s="95"/>
      <c r="N10" s="32"/>
      <c r="O10" s="32"/>
      <c r="P10" s="32"/>
      <c r="Q10" s="77"/>
      <c r="R10" s="78"/>
      <c r="S10" s="79"/>
      <c r="T10" s="85"/>
      <c r="U10" s="86"/>
      <c r="V10" s="87"/>
      <c r="W10" s="36"/>
      <c r="X10" s="709" t="s">
        <v>75</v>
      </c>
      <c r="Y10" s="710"/>
      <c r="Z10" s="710"/>
      <c r="AA10" s="710"/>
      <c r="AB10" s="710"/>
      <c r="AC10" s="711"/>
      <c r="AD10" s="36"/>
      <c r="AE10" s="36"/>
      <c r="AF10" s="36"/>
      <c r="AG10" s="36"/>
      <c r="AH10" s="36"/>
      <c r="AI10" s="36"/>
      <c r="AJ10" s="36"/>
      <c r="AK10" s="36"/>
      <c r="AL10" s="36"/>
      <c r="AM10" s="36"/>
      <c r="AN10" s="36"/>
      <c r="AO10" s="36"/>
      <c r="AP10" s="36"/>
      <c r="AQ10" s="36"/>
      <c r="AR10" s="36"/>
      <c r="AS10" s="36"/>
      <c r="AT10" s="36"/>
      <c r="AU10" s="36"/>
      <c r="AV10" s="36"/>
      <c r="AW10" s="36"/>
      <c r="AX10" s="36"/>
      <c r="AY10" s="36"/>
      <c r="AZ10" s="36"/>
      <c r="BA10" s="36"/>
      <c r="BB10" s="36"/>
      <c r="BC10" s="36"/>
      <c r="BD10" s="36"/>
      <c r="BE10" s="36"/>
      <c r="BF10" s="36"/>
      <c r="BG10" s="36"/>
    </row>
    <row r="11" spans="1:74" ht="15" customHeight="1" x14ac:dyDescent="0.25">
      <c r="A11" s="36"/>
      <c r="B11" s="708"/>
      <c r="C11" s="708"/>
      <c r="D11" s="708"/>
      <c r="E11" s="715"/>
      <c r="F11" s="716"/>
      <c r="G11" s="716"/>
      <c r="H11" s="96"/>
      <c r="I11" s="34"/>
      <c r="J11" s="97"/>
      <c r="K11" s="96"/>
      <c r="L11" s="34"/>
      <c r="M11" s="97"/>
      <c r="N11" s="32"/>
      <c r="O11" s="32"/>
      <c r="P11" s="32"/>
      <c r="Q11" s="80"/>
      <c r="R11" s="32"/>
      <c r="S11" s="81"/>
      <c r="T11" s="88"/>
      <c r="U11" s="33"/>
      <c r="V11" s="89"/>
      <c r="W11" s="36"/>
      <c r="X11" s="712"/>
      <c r="Y11" s="713"/>
      <c r="Z11" s="713"/>
      <c r="AA11" s="713"/>
      <c r="AB11" s="713"/>
      <c r="AC11" s="714"/>
      <c r="AD11" s="36"/>
      <c r="AE11" s="36"/>
      <c r="AF11" s="36"/>
      <c r="AG11" s="36"/>
      <c r="AH11" s="36"/>
      <c r="AI11" s="36"/>
      <c r="AJ11" s="36"/>
      <c r="AK11" s="36"/>
      <c r="AL11" s="36"/>
      <c r="AM11" s="36"/>
      <c r="AN11" s="36"/>
      <c r="AO11" s="36"/>
      <c r="AP11" s="36"/>
      <c r="AQ11" s="36"/>
      <c r="AR11" s="36"/>
      <c r="AS11" s="36"/>
      <c r="AT11" s="36"/>
      <c r="AU11" s="36"/>
      <c r="AV11" s="36"/>
      <c r="AW11" s="36"/>
      <c r="AX11" s="36"/>
      <c r="AY11" s="36"/>
      <c r="AZ11" s="36"/>
      <c r="BA11" s="36"/>
      <c r="BB11" s="36"/>
      <c r="BC11" s="36"/>
      <c r="BD11" s="36"/>
      <c r="BE11" s="36"/>
      <c r="BF11" s="36"/>
      <c r="BG11" s="36"/>
    </row>
    <row r="12" spans="1:74" ht="15" customHeight="1" x14ac:dyDescent="0.25">
      <c r="A12" s="36"/>
      <c r="B12" s="708"/>
      <c r="C12" s="708"/>
      <c r="D12" s="708"/>
      <c r="E12" s="716"/>
      <c r="F12" s="716"/>
      <c r="G12" s="716"/>
      <c r="H12" s="96"/>
      <c r="I12" s="34"/>
      <c r="J12" s="97"/>
      <c r="K12" s="96"/>
      <c r="L12" s="34"/>
      <c r="M12" s="97"/>
      <c r="N12" s="32"/>
      <c r="O12" s="32"/>
      <c r="P12" s="32"/>
      <c r="Q12" s="80"/>
      <c r="R12" s="32"/>
      <c r="S12" s="81"/>
      <c r="T12" s="88"/>
      <c r="U12" s="33"/>
      <c r="V12" s="89"/>
      <c r="W12" s="36"/>
      <c r="X12" s="712"/>
      <c r="Y12" s="713"/>
      <c r="Z12" s="713"/>
      <c r="AA12" s="713"/>
      <c r="AB12" s="713"/>
      <c r="AC12" s="714"/>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row>
    <row r="13" spans="1:74" ht="15" customHeight="1" thickBot="1" x14ac:dyDescent="0.3">
      <c r="A13" s="36"/>
      <c r="B13" s="708"/>
      <c r="C13" s="708"/>
      <c r="D13" s="708"/>
      <c r="E13" s="716"/>
      <c r="F13" s="716"/>
      <c r="G13" s="716"/>
      <c r="H13" s="98"/>
      <c r="I13" s="99"/>
      <c r="J13" s="100"/>
      <c r="K13" s="98"/>
      <c r="L13" s="99"/>
      <c r="M13" s="100"/>
      <c r="N13" s="32"/>
      <c r="O13" s="32"/>
      <c r="P13" s="32"/>
      <c r="Q13" s="82"/>
      <c r="R13" s="83"/>
      <c r="S13" s="84"/>
      <c r="T13" s="90"/>
      <c r="U13" s="91"/>
      <c r="V13" s="92"/>
      <c r="W13" s="36"/>
      <c r="X13" s="712"/>
      <c r="Y13" s="713"/>
      <c r="Z13" s="713"/>
      <c r="AA13" s="713"/>
      <c r="AB13" s="713"/>
      <c r="AC13" s="714"/>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row>
    <row r="14" spans="1:74" ht="15" customHeight="1" x14ac:dyDescent="0.25">
      <c r="A14" s="36"/>
      <c r="B14" s="708"/>
      <c r="C14" s="708"/>
      <c r="D14" s="708"/>
      <c r="E14" s="715" t="s">
        <v>112</v>
      </c>
      <c r="F14" s="716"/>
      <c r="G14" s="716"/>
      <c r="H14" s="93"/>
      <c r="I14" s="94"/>
      <c r="J14" s="95"/>
      <c r="K14" s="93" t="s">
        <v>951</v>
      </c>
      <c r="L14" s="94" t="s">
        <v>952</v>
      </c>
      <c r="M14" s="95"/>
      <c r="N14" s="93" t="s">
        <v>958</v>
      </c>
      <c r="O14" s="94" t="s">
        <v>959</v>
      </c>
      <c r="P14" s="95">
        <v>56</v>
      </c>
      <c r="Q14" s="77"/>
      <c r="R14" s="78"/>
      <c r="S14" s="79"/>
      <c r="T14" s="85"/>
      <c r="U14" s="86"/>
      <c r="V14" s="87"/>
      <c r="W14" s="36"/>
      <c r="X14" s="731" t="s">
        <v>76</v>
      </c>
      <c r="Y14" s="732"/>
      <c r="Z14" s="732"/>
      <c r="AA14" s="732"/>
      <c r="AB14" s="732"/>
      <c r="AC14" s="733"/>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row>
    <row r="15" spans="1:74" ht="15" customHeight="1" x14ac:dyDescent="0.25">
      <c r="A15" s="36"/>
      <c r="B15" s="708"/>
      <c r="C15" s="708"/>
      <c r="D15" s="708"/>
      <c r="E15" s="715"/>
      <c r="F15" s="716"/>
      <c r="G15" s="716"/>
      <c r="H15" s="96"/>
      <c r="I15" s="34"/>
      <c r="J15" s="97"/>
      <c r="K15" s="96"/>
      <c r="L15" s="34"/>
      <c r="M15" s="97"/>
      <c r="N15" s="96" t="s">
        <v>960</v>
      </c>
      <c r="O15" s="34"/>
      <c r="P15" s="97"/>
      <c r="Q15" s="80"/>
      <c r="R15" s="32"/>
      <c r="S15" s="81"/>
      <c r="T15" s="88"/>
      <c r="U15" s="33"/>
      <c r="V15" s="89"/>
      <c r="W15" s="36"/>
      <c r="X15" s="734"/>
      <c r="Y15" s="735"/>
      <c r="Z15" s="735"/>
      <c r="AA15" s="735"/>
      <c r="AB15" s="735"/>
      <c r="AC15" s="7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row>
    <row r="16" spans="1:74" ht="15" customHeight="1" x14ac:dyDescent="0.25">
      <c r="A16" s="36"/>
      <c r="B16" s="708"/>
      <c r="C16" s="708"/>
      <c r="D16" s="708"/>
      <c r="E16" s="716"/>
      <c r="F16" s="716"/>
      <c r="G16" s="716"/>
      <c r="H16" s="96"/>
      <c r="I16" s="34"/>
      <c r="J16" s="97"/>
      <c r="K16" s="96"/>
      <c r="L16" s="34"/>
      <c r="M16" s="97"/>
      <c r="N16" s="96"/>
      <c r="O16" s="34"/>
      <c r="P16" s="97"/>
      <c r="Q16" s="80"/>
      <c r="R16" s="32"/>
      <c r="S16" s="81"/>
      <c r="T16" s="88"/>
      <c r="U16" s="33"/>
      <c r="V16" s="89"/>
      <c r="W16" s="36"/>
      <c r="X16" s="734"/>
      <c r="Y16" s="735"/>
      <c r="Z16" s="735"/>
      <c r="AA16" s="735"/>
      <c r="AB16" s="735"/>
      <c r="AC16" s="7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row>
    <row r="17" spans="1:63" ht="15" customHeight="1" thickBot="1" x14ac:dyDescent="0.3">
      <c r="A17" s="36"/>
      <c r="B17" s="708"/>
      <c r="C17" s="708"/>
      <c r="D17" s="708"/>
      <c r="E17" s="716"/>
      <c r="F17" s="716"/>
      <c r="G17" s="716"/>
      <c r="H17" s="98"/>
      <c r="I17" s="99"/>
      <c r="J17" s="100"/>
      <c r="K17" s="98"/>
      <c r="L17" s="99"/>
      <c r="M17" s="100"/>
      <c r="N17" s="98"/>
      <c r="O17" s="99"/>
      <c r="P17" s="100"/>
      <c r="Q17" s="82"/>
      <c r="R17" s="83"/>
      <c r="S17" s="84"/>
      <c r="T17" s="90"/>
      <c r="U17" s="91"/>
      <c r="V17" s="92"/>
      <c r="W17" s="36"/>
      <c r="X17" s="734"/>
      <c r="Y17" s="735"/>
      <c r="Z17" s="735"/>
      <c r="AA17" s="735"/>
      <c r="AB17" s="735"/>
      <c r="AC17" s="7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row>
    <row r="18" spans="1:63" ht="15" customHeight="1" x14ac:dyDescent="0.25">
      <c r="A18" s="36"/>
      <c r="B18" s="708"/>
      <c r="C18" s="708"/>
      <c r="D18" s="708"/>
      <c r="E18" s="715" t="s">
        <v>109</v>
      </c>
      <c r="F18" s="716"/>
      <c r="G18" s="716"/>
      <c r="H18" s="101"/>
      <c r="I18" s="102"/>
      <c r="J18" s="103"/>
      <c r="K18" s="93"/>
      <c r="L18" s="94"/>
      <c r="M18" s="95"/>
      <c r="N18" s="93"/>
      <c r="O18" s="94"/>
      <c r="P18" s="95"/>
      <c r="Q18" s="77"/>
      <c r="R18" s="78"/>
      <c r="S18" s="79"/>
      <c r="T18" s="85"/>
      <c r="U18" s="86"/>
      <c r="V18" s="87"/>
      <c r="W18" s="36"/>
      <c r="X18" s="725" t="s">
        <v>77</v>
      </c>
      <c r="Y18" s="726"/>
      <c r="Z18" s="726"/>
      <c r="AA18" s="726"/>
      <c r="AB18" s="726"/>
      <c r="AC18" s="727"/>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row>
    <row r="19" spans="1:63" ht="15" customHeight="1" x14ac:dyDescent="0.25">
      <c r="A19" s="36"/>
      <c r="B19" s="708"/>
      <c r="C19" s="708"/>
      <c r="D19" s="708"/>
      <c r="E19" s="715"/>
      <c r="F19" s="716"/>
      <c r="G19" s="716"/>
      <c r="H19" s="104"/>
      <c r="I19" s="35"/>
      <c r="J19" s="105"/>
      <c r="K19" s="96"/>
      <c r="L19" s="34"/>
      <c r="M19" s="97"/>
      <c r="N19" s="96"/>
      <c r="O19" s="34"/>
      <c r="P19" s="97"/>
      <c r="Q19" s="80"/>
      <c r="R19" s="32"/>
      <c r="S19" s="81"/>
      <c r="T19" s="88"/>
      <c r="U19" s="33"/>
      <c r="V19" s="89"/>
      <c r="W19" s="36"/>
      <c r="X19" s="728"/>
      <c r="Y19" s="729"/>
      <c r="Z19" s="729"/>
      <c r="AA19" s="729"/>
      <c r="AB19" s="729"/>
      <c r="AC19" s="730"/>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row>
    <row r="20" spans="1:63" ht="15" customHeight="1" x14ac:dyDescent="0.25">
      <c r="A20" s="36"/>
      <c r="B20" s="708"/>
      <c r="C20" s="708"/>
      <c r="D20" s="708"/>
      <c r="E20" s="716"/>
      <c r="F20" s="716"/>
      <c r="G20" s="716"/>
      <c r="H20" s="104"/>
      <c r="I20" s="35"/>
      <c r="J20" s="105"/>
      <c r="K20" s="96"/>
      <c r="L20" s="34"/>
      <c r="M20" s="97"/>
      <c r="N20" s="96"/>
      <c r="O20" s="34"/>
      <c r="P20" s="97"/>
      <c r="Q20" s="80"/>
      <c r="R20" s="32"/>
      <c r="S20" s="81"/>
      <c r="T20" s="88"/>
      <c r="U20" s="33"/>
      <c r="V20" s="89"/>
      <c r="W20" s="36"/>
      <c r="X20" s="728"/>
      <c r="Y20" s="729"/>
      <c r="Z20" s="729"/>
      <c r="AA20" s="729"/>
      <c r="AB20" s="729"/>
      <c r="AC20" s="730"/>
      <c r="AD20" s="36"/>
      <c r="AE20" s="36"/>
      <c r="AF20" s="36"/>
      <c r="AG20" s="36"/>
      <c r="AH20" s="36"/>
      <c r="AI20" s="36"/>
      <c r="AJ20" s="36"/>
      <c r="AK20" s="36"/>
      <c r="AL20" s="36"/>
      <c r="AM20" s="36"/>
      <c r="AN20" s="36"/>
      <c r="AO20" s="36"/>
      <c r="AP20" s="36"/>
      <c r="AQ20" s="36"/>
      <c r="AR20" s="36"/>
      <c r="AS20" s="36"/>
      <c r="AT20" s="36"/>
      <c r="AU20" s="36"/>
      <c r="AV20" s="36"/>
      <c r="AW20" s="36"/>
      <c r="AX20" s="36"/>
      <c r="AY20" s="36"/>
      <c r="AZ20" s="36"/>
      <c r="BA20" s="36"/>
      <c r="BB20" s="36"/>
      <c r="BC20" s="36"/>
      <c r="BD20" s="36"/>
      <c r="BE20" s="36"/>
      <c r="BF20" s="36"/>
      <c r="BG20" s="36"/>
    </row>
    <row r="21" spans="1:63" ht="15" customHeight="1" x14ac:dyDescent="0.25">
      <c r="A21" s="36"/>
      <c r="B21" s="708"/>
      <c r="C21" s="708"/>
      <c r="D21" s="708"/>
      <c r="E21" s="716"/>
      <c r="F21" s="716"/>
      <c r="G21" s="716"/>
      <c r="H21" s="106"/>
      <c r="I21" s="107"/>
      <c r="J21" s="108"/>
      <c r="K21" s="98"/>
      <c r="L21" s="99"/>
      <c r="M21" s="100"/>
      <c r="N21" s="98"/>
      <c r="O21" s="99"/>
      <c r="P21" s="100"/>
      <c r="Q21" s="82"/>
      <c r="R21" s="83"/>
      <c r="S21" s="84"/>
      <c r="T21" s="90"/>
      <c r="U21" s="91"/>
      <c r="V21" s="92"/>
      <c r="W21" s="36"/>
      <c r="X21" s="728"/>
      <c r="Y21" s="729"/>
      <c r="Z21" s="729"/>
      <c r="AA21" s="729"/>
      <c r="AB21" s="729"/>
      <c r="AC21" s="730"/>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row>
    <row r="22" spans="1:63" ht="20.25" customHeight="1" x14ac:dyDescent="0.35">
      <c r="A22" s="36"/>
      <c r="B22" s="708"/>
      <c r="C22" s="708"/>
      <c r="D22" s="708"/>
      <c r="E22" s="715" t="s">
        <v>108</v>
      </c>
      <c r="F22" s="716"/>
      <c r="G22" s="716"/>
      <c r="H22" s="101"/>
      <c r="I22" s="102"/>
      <c r="J22" s="103"/>
      <c r="K22" s="101"/>
      <c r="L22" s="102"/>
      <c r="M22" s="103"/>
      <c r="N22" s="93"/>
      <c r="O22" s="109"/>
      <c r="P22" s="95"/>
      <c r="Q22" s="32"/>
      <c r="R22" s="32"/>
      <c r="S22" s="32"/>
      <c r="T22" s="85"/>
      <c r="U22" s="86"/>
      <c r="V22" s="87"/>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c r="AX22" s="36"/>
      <c r="AY22" s="36"/>
      <c r="AZ22" s="36"/>
      <c r="BA22" s="36"/>
      <c r="BB22" s="36"/>
      <c r="BC22" s="36"/>
      <c r="BD22" s="36"/>
      <c r="BE22" s="36"/>
      <c r="BF22" s="36"/>
      <c r="BG22" s="36"/>
      <c r="BH22" s="36"/>
      <c r="BI22" s="36"/>
      <c r="BJ22" s="36"/>
      <c r="BK22" s="36"/>
    </row>
    <row r="23" spans="1:63" ht="16.5" customHeight="1" x14ac:dyDescent="0.25">
      <c r="A23" s="36"/>
      <c r="B23" s="708"/>
      <c r="C23" s="708"/>
      <c r="D23" s="708"/>
      <c r="E23" s="715"/>
      <c r="F23" s="716"/>
      <c r="G23" s="716"/>
      <c r="H23" s="104"/>
      <c r="I23" s="35"/>
      <c r="J23" s="105"/>
      <c r="K23" s="104"/>
      <c r="L23" s="35"/>
      <c r="M23" s="105"/>
      <c r="N23" s="96"/>
      <c r="O23" s="34"/>
      <c r="P23" s="97"/>
      <c r="Q23" s="32"/>
      <c r="R23" s="32"/>
      <c r="S23" s="32"/>
      <c r="T23" s="88"/>
      <c r="U23" s="33"/>
      <c r="V23" s="89"/>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row>
    <row r="24" spans="1:63" ht="15" customHeight="1" x14ac:dyDescent="0.25">
      <c r="A24" s="36"/>
      <c r="B24" s="708"/>
      <c r="C24" s="708"/>
      <c r="D24" s="708"/>
      <c r="E24" s="715"/>
      <c r="F24" s="716"/>
      <c r="G24" s="716"/>
      <c r="H24" s="104"/>
      <c r="I24" s="35"/>
      <c r="J24" s="105"/>
      <c r="K24" s="104"/>
      <c r="L24" s="35"/>
      <c r="M24" s="105"/>
      <c r="N24" s="96"/>
      <c r="O24" s="34"/>
      <c r="P24" s="97"/>
      <c r="Q24" s="32"/>
      <c r="R24" s="32"/>
      <c r="S24" s="32"/>
      <c r="T24" s="88"/>
      <c r="U24" s="33"/>
      <c r="V24" s="89"/>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6"/>
      <c r="BJ24" s="36"/>
      <c r="BK24" s="36"/>
    </row>
    <row r="25" spans="1:63" ht="15" customHeight="1" x14ac:dyDescent="0.25">
      <c r="A25" s="36"/>
      <c r="B25" s="708"/>
      <c r="C25" s="708"/>
      <c r="D25" s="708"/>
      <c r="E25" s="716"/>
      <c r="F25" s="716"/>
      <c r="G25" s="716"/>
      <c r="H25" s="106"/>
      <c r="I25" s="107"/>
      <c r="J25" s="108"/>
      <c r="K25" s="106"/>
      <c r="L25" s="107"/>
      <c r="M25" s="108"/>
      <c r="N25" s="98"/>
      <c r="O25" s="99"/>
      <c r="P25" s="100"/>
      <c r="Q25" s="32"/>
      <c r="R25" s="32"/>
      <c r="S25" s="32"/>
      <c r="T25" s="90"/>
      <c r="U25" s="91"/>
      <c r="V25" s="92"/>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c r="AX25" s="36"/>
      <c r="AY25" s="36"/>
      <c r="AZ25" s="36"/>
      <c r="BA25" s="36"/>
      <c r="BB25" s="36"/>
      <c r="BC25" s="36"/>
      <c r="BD25" s="36"/>
      <c r="BE25" s="36"/>
      <c r="BF25" s="36"/>
      <c r="BG25" s="36"/>
      <c r="BH25" s="36"/>
      <c r="BI25" s="36"/>
      <c r="BJ25" s="36"/>
      <c r="BK25" s="36"/>
    </row>
    <row r="26" spans="1:63" x14ac:dyDescent="0.25">
      <c r="A26" s="36"/>
      <c r="B26" s="36"/>
      <c r="C26" s="36"/>
      <c r="D26" s="36"/>
      <c r="E26" s="36"/>
      <c r="F26" s="36"/>
      <c r="G26" s="36"/>
      <c r="H26" s="715" t="s">
        <v>107</v>
      </c>
      <c r="I26" s="716"/>
      <c r="J26" s="716"/>
      <c r="K26" s="715" t="s">
        <v>106</v>
      </c>
      <c r="L26" s="716"/>
      <c r="M26" s="716"/>
      <c r="N26" s="715" t="s">
        <v>105</v>
      </c>
      <c r="O26" s="716"/>
      <c r="P26" s="716"/>
      <c r="Q26" s="715" t="s">
        <v>104</v>
      </c>
      <c r="R26" s="715"/>
      <c r="S26" s="716"/>
      <c r="T26" s="715" t="s">
        <v>103</v>
      </c>
      <c r="U26" s="716"/>
      <c r="V26" s="71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c r="AX26" s="36"/>
      <c r="AY26" s="36"/>
      <c r="AZ26" s="36"/>
      <c r="BA26" s="36"/>
      <c r="BB26" s="36"/>
      <c r="BC26" s="36"/>
      <c r="BD26" s="36"/>
      <c r="BE26" s="36"/>
      <c r="BF26" s="36"/>
      <c r="BG26" s="36"/>
      <c r="BH26" s="36"/>
      <c r="BI26" s="36"/>
      <c r="BJ26" s="36"/>
      <c r="BK26" s="36"/>
    </row>
    <row r="27" spans="1:63" x14ac:dyDescent="0.25">
      <c r="A27" s="36"/>
      <c r="B27" s="36"/>
      <c r="C27" s="36"/>
      <c r="D27" s="36"/>
      <c r="E27" s="36"/>
      <c r="F27" s="36"/>
      <c r="G27" s="36"/>
      <c r="H27" s="716"/>
      <c r="I27" s="716"/>
      <c r="J27" s="716"/>
      <c r="K27" s="716"/>
      <c r="L27" s="716"/>
      <c r="M27" s="716"/>
      <c r="N27" s="716"/>
      <c r="O27" s="716"/>
      <c r="P27" s="716"/>
      <c r="Q27" s="716"/>
      <c r="R27" s="716"/>
      <c r="S27" s="716"/>
      <c r="T27" s="716"/>
      <c r="U27" s="716"/>
      <c r="V27" s="71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36"/>
    </row>
    <row r="28" spans="1:63" x14ac:dyDescent="0.25">
      <c r="A28" s="36"/>
      <c r="B28" s="36"/>
      <c r="C28" s="36"/>
      <c r="D28" s="36"/>
      <c r="E28" s="36"/>
      <c r="F28" s="36"/>
      <c r="G28" s="36"/>
      <c r="H28" s="716"/>
      <c r="I28" s="716"/>
      <c r="J28" s="716"/>
      <c r="K28" s="716"/>
      <c r="L28" s="716"/>
      <c r="M28" s="716"/>
      <c r="N28" s="716"/>
      <c r="O28" s="716"/>
      <c r="P28" s="716"/>
      <c r="Q28" s="716"/>
      <c r="R28" s="716"/>
      <c r="S28" s="716"/>
      <c r="T28" s="716"/>
      <c r="U28" s="716"/>
      <c r="V28" s="71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c r="AX28" s="36"/>
      <c r="AY28" s="36"/>
      <c r="AZ28" s="36"/>
      <c r="BA28" s="36"/>
      <c r="BB28" s="36"/>
      <c r="BC28" s="36"/>
      <c r="BD28" s="36"/>
      <c r="BE28" s="36"/>
      <c r="BF28" s="36"/>
      <c r="BG28" s="36"/>
      <c r="BH28" s="36"/>
      <c r="BI28" s="36"/>
      <c r="BJ28" s="36"/>
      <c r="BK28" s="36"/>
    </row>
    <row r="29" spans="1:63" x14ac:dyDescent="0.25">
      <c r="A29" s="36"/>
      <c r="B29" s="36"/>
      <c r="C29" s="36"/>
      <c r="D29" s="36"/>
      <c r="E29" s="36"/>
      <c r="F29" s="36"/>
      <c r="G29" s="36"/>
      <c r="H29" s="716"/>
      <c r="I29" s="716"/>
      <c r="J29" s="716"/>
      <c r="K29" s="716"/>
      <c r="L29" s="716"/>
      <c r="M29" s="716"/>
      <c r="N29" s="716"/>
      <c r="O29" s="716"/>
      <c r="P29" s="716"/>
      <c r="Q29" s="716"/>
      <c r="R29" s="716"/>
      <c r="S29" s="716"/>
      <c r="T29" s="716"/>
      <c r="U29" s="716"/>
      <c r="V29" s="71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row>
    <row r="30" spans="1:63" x14ac:dyDescent="0.25">
      <c r="A30" s="36"/>
      <c r="B30" s="36"/>
      <c r="C30" s="36"/>
      <c r="D30" s="36"/>
      <c r="E30" s="36"/>
      <c r="F30" s="36"/>
      <c r="G30" s="36"/>
      <c r="H30" s="716"/>
      <c r="I30" s="716"/>
      <c r="J30" s="716"/>
      <c r="K30" s="716"/>
      <c r="L30" s="716"/>
      <c r="M30" s="716"/>
      <c r="N30" s="716"/>
      <c r="O30" s="716"/>
      <c r="P30" s="716"/>
      <c r="Q30" s="716"/>
      <c r="R30" s="716"/>
      <c r="S30" s="716"/>
      <c r="T30" s="716"/>
      <c r="U30" s="716"/>
      <c r="V30" s="71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row>
    <row r="31" spans="1:63"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row>
    <row r="32" spans="1:63" ht="15" customHeight="1" x14ac:dyDescent="0.25">
      <c r="A32" s="36"/>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36"/>
      <c r="AE32" s="36"/>
      <c r="AF32" s="36"/>
      <c r="AG32" s="36"/>
      <c r="AH32" s="36"/>
      <c r="AI32" s="36"/>
      <c r="AJ32" s="36"/>
      <c r="AK32" s="36"/>
      <c r="AL32" s="36"/>
      <c r="AM32" s="36"/>
      <c r="AN32" s="36"/>
      <c r="AO32" s="36"/>
      <c r="AP32" s="36"/>
      <c r="AQ32" s="36"/>
    </row>
    <row r="33" spans="1:43" ht="15" customHeight="1" x14ac:dyDescent="0.25">
      <c r="A33" s="36"/>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36"/>
      <c r="AE33" s="36"/>
      <c r="AF33" s="36"/>
      <c r="AG33" s="36"/>
      <c r="AH33" s="36"/>
      <c r="AI33" s="36"/>
      <c r="AJ33" s="36"/>
      <c r="AK33" s="36"/>
      <c r="AL33" s="36"/>
      <c r="AM33" s="36"/>
      <c r="AN33" s="36"/>
      <c r="AO33" s="36"/>
      <c r="AP33" s="36"/>
      <c r="AQ33" s="36"/>
    </row>
    <row r="34" spans="1:43" x14ac:dyDescent="0.25">
      <c r="A34" s="36"/>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row>
    <row r="35" spans="1:43" x14ac:dyDescent="0.25">
      <c r="A35" s="36"/>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row>
    <row r="36" spans="1:43" x14ac:dyDescent="0.25">
      <c r="A36" s="36"/>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row>
    <row r="37" spans="1:43" x14ac:dyDescent="0.25">
      <c r="A37" s="36"/>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c r="AO37" s="36"/>
      <c r="AP37" s="36"/>
      <c r="AQ37" s="36"/>
    </row>
    <row r="38" spans="1:43" x14ac:dyDescent="0.25">
      <c r="A38" s="36"/>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c r="AO38" s="36"/>
      <c r="AP38" s="36"/>
      <c r="AQ38" s="36"/>
    </row>
    <row r="39" spans="1:43" x14ac:dyDescent="0.25">
      <c r="A39" s="36"/>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c r="AO39" s="36"/>
      <c r="AP39" s="36"/>
      <c r="AQ39" s="36"/>
    </row>
    <row r="40" spans="1:43" x14ac:dyDescent="0.25">
      <c r="A40" s="36"/>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c r="AO40" s="36"/>
      <c r="AP40" s="36"/>
      <c r="AQ40" s="36"/>
    </row>
    <row r="41" spans="1:43" x14ac:dyDescent="0.25">
      <c r="A41" s="36"/>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row>
    <row r="42" spans="1:43" x14ac:dyDescent="0.25">
      <c r="A42" s="36"/>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row>
    <row r="43" spans="1:43"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row>
    <row r="44" spans="1:43" x14ac:dyDescent="0.25">
      <c r="A44" s="36"/>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row>
    <row r="45" spans="1:43" x14ac:dyDescent="0.25">
      <c r="A45" s="36"/>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row>
    <row r="46" spans="1:43" x14ac:dyDescent="0.25">
      <c r="A46" s="36"/>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row>
    <row r="47" spans="1:43" x14ac:dyDescent="0.25">
      <c r="A47" s="36"/>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row>
    <row r="48" spans="1:43" x14ac:dyDescent="0.25">
      <c r="A48" s="36"/>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row>
    <row r="49" spans="1:43" x14ac:dyDescent="0.25">
      <c r="A49" s="36"/>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row>
    <row r="50" spans="1:43" x14ac:dyDescent="0.25">
      <c r="A50" s="36"/>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row>
    <row r="51" spans="1:43" x14ac:dyDescent="0.25">
      <c r="A51" s="36"/>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row>
    <row r="52" spans="1:43" x14ac:dyDescent="0.25">
      <c r="A52" s="36"/>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row>
    <row r="53" spans="1:43" x14ac:dyDescent="0.25">
      <c r="A53" s="36"/>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row>
    <row r="54" spans="1:43" x14ac:dyDescent="0.25">
      <c r="A54" s="36"/>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row>
    <row r="55" spans="1:43" x14ac:dyDescent="0.25">
      <c r="A55" s="36"/>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row>
    <row r="56" spans="1:43" x14ac:dyDescent="0.25">
      <c r="A56" s="36"/>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row>
    <row r="57" spans="1:43" x14ac:dyDescent="0.25">
      <c r="A57" s="36"/>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row>
    <row r="58" spans="1:43" x14ac:dyDescent="0.25">
      <c r="A58" s="36"/>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row>
    <row r="59" spans="1:43" x14ac:dyDescent="0.25">
      <c r="A59" s="36"/>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row>
    <row r="60" spans="1:43" x14ac:dyDescent="0.25">
      <c r="A60" s="36"/>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row>
    <row r="61" spans="1:43" x14ac:dyDescent="0.25">
      <c r="A61" s="36"/>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row>
    <row r="62" spans="1:43" x14ac:dyDescent="0.25">
      <c r="A62" s="36"/>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row>
    <row r="63" spans="1:43" x14ac:dyDescent="0.25">
      <c r="A63" s="36"/>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row>
    <row r="64" spans="1:43" x14ac:dyDescent="0.25">
      <c r="A64" s="36"/>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row>
    <row r="65" spans="1:43" x14ac:dyDescent="0.25">
      <c r="A65" s="36"/>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row>
    <row r="66" spans="1:43" x14ac:dyDescent="0.25">
      <c r="A66" s="36"/>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row>
    <row r="67" spans="1:43" x14ac:dyDescent="0.25">
      <c r="A67" s="36"/>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row>
    <row r="68" spans="1:43" x14ac:dyDescent="0.25">
      <c r="A68" s="36"/>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row>
    <row r="69" spans="1:43" x14ac:dyDescent="0.25">
      <c r="A69" s="36"/>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row>
    <row r="70" spans="1:43" x14ac:dyDescent="0.25">
      <c r="A70" s="36"/>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row>
    <row r="71" spans="1:43" x14ac:dyDescent="0.25">
      <c r="A71" s="36"/>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row>
    <row r="72" spans="1:43" x14ac:dyDescent="0.25">
      <c r="A72" s="36"/>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row>
    <row r="73" spans="1:43" x14ac:dyDescent="0.25">
      <c r="A73" s="36"/>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row>
    <row r="74" spans="1:43" x14ac:dyDescent="0.25">
      <c r="A74" s="36"/>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row>
    <row r="75" spans="1:43" x14ac:dyDescent="0.25">
      <c r="A75" s="36"/>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row>
    <row r="76" spans="1:43" x14ac:dyDescent="0.25">
      <c r="A76" s="36"/>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row>
    <row r="77" spans="1:43" x14ac:dyDescent="0.25">
      <c r="A77" s="36"/>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row>
    <row r="78" spans="1:43" x14ac:dyDescent="0.25">
      <c r="A78" s="36"/>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row>
    <row r="79" spans="1:43" x14ac:dyDescent="0.25">
      <c r="A79" s="36"/>
      <c r="B79" s="36"/>
      <c r="C79" s="36"/>
      <c r="D79" s="36"/>
      <c r="E79" s="36"/>
      <c r="F79" s="36"/>
      <c r="G79" s="36"/>
      <c r="H79" s="36"/>
      <c r="I79" s="36"/>
      <c r="J79" s="36"/>
      <c r="K79" s="36"/>
      <c r="L79" s="36"/>
      <c r="M79" s="36"/>
      <c r="N79" s="36"/>
      <c r="O79" s="36"/>
      <c r="P79" s="36"/>
      <c r="Q79" s="36"/>
      <c r="R79" s="36"/>
      <c r="S79" s="36"/>
      <c r="T79" s="36"/>
      <c r="U79" s="36"/>
      <c r="V79" s="36"/>
      <c r="W79" s="36"/>
      <c r="X79" s="36"/>
      <c r="Y79" s="36"/>
      <c r="Z79" s="36"/>
      <c r="AA79" s="36"/>
      <c r="AB79" s="36"/>
      <c r="AC79" s="36"/>
      <c r="AD79" s="36"/>
      <c r="AE79" s="36"/>
      <c r="AF79" s="36"/>
      <c r="AG79" s="36"/>
      <c r="AH79" s="36"/>
      <c r="AI79" s="36"/>
      <c r="AJ79" s="36"/>
      <c r="AK79" s="36"/>
      <c r="AL79" s="36"/>
      <c r="AM79" s="36"/>
      <c r="AN79" s="36"/>
      <c r="AO79" s="36"/>
      <c r="AP79" s="36"/>
      <c r="AQ79" s="36"/>
    </row>
    <row r="80" spans="1:43" x14ac:dyDescent="0.25">
      <c r="A80" s="36"/>
      <c r="B80" s="36"/>
      <c r="C80" s="36"/>
      <c r="D80" s="36"/>
      <c r="E80" s="36"/>
      <c r="F80" s="36"/>
      <c r="G80" s="36"/>
      <c r="H80" s="36"/>
      <c r="I80" s="36"/>
      <c r="J80" s="36"/>
      <c r="K80" s="36"/>
      <c r="L80" s="36"/>
      <c r="M80" s="36"/>
      <c r="N80" s="36"/>
      <c r="O80" s="36"/>
      <c r="P80" s="36"/>
      <c r="Q80" s="36"/>
      <c r="R80" s="36"/>
      <c r="S80" s="36"/>
      <c r="T80" s="36"/>
      <c r="U80" s="36"/>
      <c r="V80" s="36"/>
      <c r="W80" s="36"/>
      <c r="X80" s="36"/>
      <c r="Y80" s="36"/>
      <c r="Z80" s="36"/>
      <c r="AA80" s="36"/>
      <c r="AB80" s="36"/>
      <c r="AC80" s="36"/>
      <c r="AD80" s="36"/>
      <c r="AE80" s="36"/>
      <c r="AF80" s="36"/>
      <c r="AG80" s="36"/>
      <c r="AH80" s="36"/>
      <c r="AI80" s="36"/>
      <c r="AJ80" s="36"/>
      <c r="AK80" s="36"/>
      <c r="AL80" s="36"/>
      <c r="AM80" s="36"/>
      <c r="AN80" s="36"/>
      <c r="AO80" s="36"/>
      <c r="AP80" s="36"/>
      <c r="AQ80" s="36"/>
    </row>
    <row r="81" spans="1:43" x14ac:dyDescent="0.25">
      <c r="A81" s="36"/>
      <c r="B81" s="36"/>
      <c r="C81" s="36"/>
      <c r="D81" s="36"/>
      <c r="E81" s="36"/>
      <c r="F81" s="36"/>
      <c r="G81" s="36"/>
      <c r="H81" s="36"/>
      <c r="I81" s="36"/>
      <c r="J81" s="36"/>
      <c r="K81" s="36"/>
      <c r="L81" s="36"/>
      <c r="M81" s="36"/>
      <c r="N81" s="36"/>
      <c r="O81" s="36"/>
      <c r="P81" s="36"/>
      <c r="Q81" s="36"/>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row>
    <row r="82" spans="1:43" x14ac:dyDescent="0.25">
      <c r="A82" s="36"/>
      <c r="B82" s="36"/>
      <c r="C82" s="36"/>
      <c r="D82" s="36"/>
      <c r="E82" s="36"/>
      <c r="F82" s="36"/>
      <c r="G82" s="36"/>
      <c r="H82" s="36"/>
      <c r="I82" s="36"/>
      <c r="J82" s="36"/>
      <c r="K82" s="36"/>
      <c r="L82" s="36"/>
      <c r="M82" s="36"/>
      <c r="N82" s="36"/>
      <c r="O82" s="36"/>
      <c r="P82" s="36"/>
      <c r="Q82" s="36"/>
      <c r="R82" s="36"/>
      <c r="S82" s="36"/>
      <c r="T82" s="36"/>
      <c r="U82" s="36"/>
      <c r="V82" s="36"/>
      <c r="W82" s="36"/>
      <c r="X82" s="36"/>
      <c r="Y82" s="36"/>
      <c r="Z82" s="36"/>
      <c r="AA82" s="36"/>
      <c r="AB82" s="36"/>
      <c r="AC82" s="36"/>
      <c r="AD82" s="36"/>
      <c r="AE82" s="36"/>
      <c r="AF82" s="36"/>
      <c r="AG82" s="36"/>
      <c r="AH82" s="36"/>
      <c r="AI82" s="36"/>
      <c r="AJ82" s="36"/>
      <c r="AK82" s="36"/>
      <c r="AL82" s="36"/>
      <c r="AM82" s="36"/>
      <c r="AN82" s="36"/>
      <c r="AO82" s="36"/>
      <c r="AP82" s="36"/>
      <c r="AQ82" s="36"/>
    </row>
    <row r="83" spans="1:43" x14ac:dyDescent="0.25">
      <c r="A83" s="36"/>
      <c r="B83" s="36"/>
      <c r="C83" s="36"/>
      <c r="D83" s="36"/>
      <c r="E83" s="36"/>
      <c r="F83" s="36"/>
      <c r="G83" s="36"/>
      <c r="H83" s="36"/>
      <c r="I83" s="36"/>
      <c r="J83" s="36"/>
      <c r="K83" s="36"/>
      <c r="L83" s="36"/>
      <c r="M83" s="36"/>
      <c r="N83" s="36"/>
      <c r="O83" s="36"/>
      <c r="P83" s="36"/>
      <c r="Q83" s="36"/>
      <c r="R83" s="36"/>
      <c r="S83" s="36"/>
      <c r="T83" s="36"/>
      <c r="U83" s="36"/>
      <c r="V83" s="36"/>
      <c r="W83" s="36"/>
      <c r="X83" s="36"/>
      <c r="Y83" s="36"/>
      <c r="Z83" s="36"/>
      <c r="AA83" s="36"/>
      <c r="AB83" s="36"/>
      <c r="AC83" s="36"/>
      <c r="AD83" s="36"/>
      <c r="AE83" s="36"/>
      <c r="AF83" s="36"/>
      <c r="AG83" s="36"/>
      <c r="AH83" s="36"/>
      <c r="AI83" s="36"/>
      <c r="AJ83" s="36"/>
      <c r="AK83" s="36"/>
      <c r="AL83" s="36"/>
      <c r="AM83" s="36"/>
      <c r="AN83" s="36"/>
      <c r="AO83" s="36"/>
      <c r="AP83" s="36"/>
      <c r="AQ83" s="36"/>
    </row>
    <row r="84" spans="1:43" x14ac:dyDescent="0.25">
      <c r="A84" s="36"/>
      <c r="B84" s="36"/>
      <c r="C84" s="36"/>
      <c r="D84" s="36"/>
      <c r="E84" s="36"/>
      <c r="F84" s="36"/>
      <c r="G84" s="36"/>
      <c r="H84" s="36"/>
      <c r="I84" s="36"/>
      <c r="J84" s="36"/>
      <c r="K84" s="36"/>
      <c r="L84" s="36"/>
      <c r="M84" s="36"/>
      <c r="N84" s="36"/>
      <c r="O84" s="36"/>
      <c r="P84" s="36"/>
      <c r="Q84" s="36"/>
      <c r="R84" s="36"/>
      <c r="S84" s="36"/>
      <c r="T84" s="36"/>
      <c r="U84" s="36"/>
      <c r="V84" s="36"/>
      <c r="W84" s="36"/>
      <c r="X84" s="36"/>
      <c r="Y84" s="36"/>
      <c r="Z84" s="36"/>
      <c r="AA84" s="36"/>
      <c r="AB84" s="36"/>
      <c r="AC84" s="36"/>
      <c r="AD84" s="36"/>
      <c r="AE84" s="36"/>
      <c r="AF84" s="36"/>
      <c r="AG84" s="36"/>
      <c r="AH84" s="36"/>
      <c r="AI84" s="36"/>
      <c r="AJ84" s="36"/>
      <c r="AK84" s="36"/>
      <c r="AL84" s="36"/>
      <c r="AM84" s="36"/>
      <c r="AN84" s="36"/>
      <c r="AO84" s="36"/>
      <c r="AP84" s="36"/>
      <c r="AQ84" s="36"/>
    </row>
    <row r="85" spans="1:43" x14ac:dyDescent="0.25">
      <c r="A85" s="36"/>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c r="AO85" s="36"/>
      <c r="AP85" s="36"/>
      <c r="AQ85" s="36"/>
    </row>
    <row r="86" spans="1:43" x14ac:dyDescent="0.25">
      <c r="A86" s="36"/>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c r="AO86" s="36"/>
      <c r="AP86" s="36"/>
      <c r="AQ86" s="36"/>
    </row>
    <row r="87" spans="1:43" x14ac:dyDescent="0.25">
      <c r="A87" s="36"/>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c r="AO87" s="36"/>
      <c r="AP87" s="36"/>
      <c r="AQ87" s="36"/>
    </row>
    <row r="88" spans="1:43" x14ac:dyDescent="0.25">
      <c r="A88" s="36"/>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c r="AO88" s="36"/>
      <c r="AP88" s="36"/>
      <c r="AQ88" s="36"/>
    </row>
    <row r="89" spans="1:43" x14ac:dyDescent="0.25">
      <c r="A89" s="36"/>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c r="AO89" s="36"/>
      <c r="AP89" s="36"/>
      <c r="AQ89" s="36"/>
    </row>
    <row r="90" spans="1:43" x14ac:dyDescent="0.25">
      <c r="A90" s="36"/>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c r="AO90" s="36"/>
      <c r="AP90" s="36"/>
      <c r="AQ90" s="36"/>
    </row>
    <row r="91" spans="1:43" x14ac:dyDescent="0.25">
      <c r="A91" s="36"/>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row>
    <row r="92" spans="1:43" x14ac:dyDescent="0.25">
      <c r="A92" s="36"/>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row>
    <row r="93" spans="1:43" x14ac:dyDescent="0.25">
      <c r="A93" s="36"/>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row>
    <row r="94" spans="1:43" x14ac:dyDescent="0.25">
      <c r="A94" s="36"/>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row>
    <row r="95" spans="1:43" x14ac:dyDescent="0.25">
      <c r="A95" s="36"/>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row>
    <row r="96" spans="1:43" x14ac:dyDescent="0.25">
      <c r="A96" s="36"/>
      <c r="B96" s="36"/>
      <c r="C96" s="36"/>
      <c r="D96" s="36"/>
      <c r="E96" s="36"/>
      <c r="F96" s="36"/>
      <c r="G96" s="36"/>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row>
    <row r="97" spans="1:43" x14ac:dyDescent="0.25">
      <c r="A97" s="36"/>
      <c r="B97" s="36"/>
      <c r="C97" s="36"/>
      <c r="D97" s="36"/>
      <c r="E97" s="36"/>
      <c r="F97" s="36"/>
      <c r="G97" s="36"/>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row>
    <row r="98" spans="1:43" x14ac:dyDescent="0.25">
      <c r="A98" s="36"/>
      <c r="B98" s="36"/>
      <c r="C98" s="36"/>
      <c r="D98" s="36"/>
      <c r="E98" s="36"/>
      <c r="F98" s="36"/>
      <c r="G98" s="36"/>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row>
    <row r="99" spans="1:43" x14ac:dyDescent="0.25">
      <c r="A99" s="36"/>
      <c r="B99" s="36"/>
      <c r="C99" s="36"/>
      <c r="D99" s="36"/>
      <c r="E99" s="36"/>
      <c r="F99" s="36"/>
      <c r="G99" s="36"/>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row>
    <row r="100" spans="1:43" x14ac:dyDescent="0.25">
      <c r="A100" s="36"/>
      <c r="B100" s="36"/>
      <c r="C100" s="36"/>
      <c r="D100" s="36"/>
      <c r="E100" s="36"/>
      <c r="F100" s="36"/>
      <c r="G100" s="36"/>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row>
    <row r="101" spans="1:43" x14ac:dyDescent="0.25">
      <c r="A101" s="36"/>
      <c r="B101" s="36"/>
      <c r="C101" s="36"/>
      <c r="D101" s="36"/>
      <c r="E101" s="36"/>
      <c r="F101" s="36"/>
      <c r="G101" s="36"/>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row>
    <row r="102" spans="1:43" x14ac:dyDescent="0.25">
      <c r="A102" s="36"/>
      <c r="B102" s="36"/>
      <c r="C102" s="36"/>
      <c r="D102" s="36"/>
      <c r="E102" s="36"/>
      <c r="F102" s="36"/>
      <c r="G102" s="36"/>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row>
    <row r="103" spans="1:43" x14ac:dyDescent="0.25">
      <c r="A103" s="36"/>
      <c r="B103" s="36"/>
      <c r="C103" s="36"/>
      <c r="D103" s="36"/>
      <c r="E103" s="36"/>
      <c r="F103" s="36"/>
      <c r="G103" s="36"/>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row>
    <row r="104" spans="1:43" x14ac:dyDescent="0.25">
      <c r="A104" s="36"/>
      <c r="B104" s="36"/>
      <c r="C104" s="36"/>
      <c r="D104" s="36"/>
      <c r="E104" s="36"/>
      <c r="F104" s="36"/>
      <c r="G104" s="36"/>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row>
    <row r="105" spans="1:43" x14ac:dyDescent="0.25">
      <c r="A105" s="36"/>
      <c r="B105" s="36"/>
      <c r="C105" s="36"/>
      <c r="D105" s="36"/>
      <c r="E105" s="36"/>
      <c r="F105" s="36"/>
      <c r="G105" s="36"/>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row>
    <row r="106" spans="1:43" x14ac:dyDescent="0.25">
      <c r="A106" s="36"/>
      <c r="B106" s="36"/>
      <c r="C106" s="36"/>
      <c r="D106" s="36"/>
      <c r="E106" s="36"/>
      <c r="F106" s="36"/>
      <c r="G106" s="36"/>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row>
    <row r="107" spans="1:43" x14ac:dyDescent="0.25">
      <c r="A107" s="36"/>
      <c r="B107" s="36"/>
      <c r="C107" s="36"/>
      <c r="D107" s="36"/>
      <c r="E107" s="36"/>
      <c r="F107" s="36"/>
      <c r="G107" s="36"/>
      <c r="H107" s="36"/>
      <c r="I107" s="36"/>
      <c r="J107" s="36"/>
      <c r="K107" s="36"/>
      <c r="L107" s="36"/>
      <c r="M107" s="36"/>
      <c r="N107" s="36"/>
      <c r="O107" s="36"/>
      <c r="P107" s="36"/>
      <c r="Q107" s="36"/>
      <c r="R107" s="36"/>
      <c r="S107" s="36"/>
      <c r="T107" s="36"/>
      <c r="U107" s="36"/>
      <c r="V107" s="36"/>
      <c r="W107" s="36"/>
      <c r="X107" s="36"/>
      <c r="Y107" s="36"/>
      <c r="Z107" s="36"/>
      <c r="AA107" s="36"/>
      <c r="AB107" s="36"/>
      <c r="AC107" s="36"/>
      <c r="AD107" s="36"/>
      <c r="AE107" s="36"/>
      <c r="AF107" s="36"/>
      <c r="AG107" s="36"/>
      <c r="AH107" s="36"/>
      <c r="AI107" s="36"/>
      <c r="AJ107" s="36"/>
      <c r="AK107" s="36"/>
      <c r="AL107" s="36"/>
      <c r="AM107" s="36"/>
      <c r="AN107" s="36"/>
      <c r="AO107" s="36"/>
      <c r="AP107" s="36"/>
      <c r="AQ107" s="36"/>
    </row>
    <row r="108" spans="1:43" x14ac:dyDescent="0.25">
      <c r="A108" s="36"/>
      <c r="B108" s="36"/>
      <c r="C108" s="36"/>
      <c r="D108" s="36"/>
      <c r="E108" s="36"/>
      <c r="F108" s="36"/>
      <c r="G108" s="36"/>
      <c r="H108" s="36"/>
      <c r="I108" s="36"/>
      <c r="J108" s="36"/>
      <c r="K108" s="36"/>
      <c r="L108" s="36"/>
      <c r="M108" s="36"/>
      <c r="N108" s="36"/>
      <c r="O108" s="36"/>
      <c r="P108" s="36"/>
      <c r="Q108" s="36"/>
      <c r="R108" s="36"/>
      <c r="S108" s="36"/>
      <c r="T108" s="36"/>
      <c r="U108" s="36"/>
      <c r="V108" s="36"/>
      <c r="W108" s="36"/>
      <c r="X108" s="36"/>
      <c r="Y108" s="36"/>
      <c r="Z108" s="36"/>
      <c r="AA108" s="36"/>
      <c r="AB108" s="36"/>
      <c r="AC108" s="36"/>
      <c r="AD108" s="36"/>
      <c r="AE108" s="36"/>
      <c r="AF108" s="36"/>
      <c r="AG108" s="36"/>
      <c r="AH108" s="36"/>
      <c r="AI108" s="36"/>
      <c r="AJ108" s="36"/>
      <c r="AK108" s="36"/>
      <c r="AL108" s="36"/>
      <c r="AM108" s="36"/>
      <c r="AN108" s="36"/>
      <c r="AO108" s="36"/>
      <c r="AP108" s="36"/>
      <c r="AQ108" s="36"/>
    </row>
    <row r="109" spans="1:43" x14ac:dyDescent="0.25">
      <c r="A109" s="36"/>
      <c r="B109" s="36"/>
      <c r="C109" s="36"/>
      <c r="D109" s="36"/>
      <c r="E109" s="36"/>
      <c r="F109" s="36"/>
      <c r="G109" s="36"/>
      <c r="H109" s="36"/>
      <c r="I109" s="36"/>
      <c r="J109" s="36"/>
      <c r="K109" s="36"/>
      <c r="L109" s="36"/>
      <c r="M109" s="36"/>
      <c r="N109" s="36"/>
      <c r="O109" s="36"/>
      <c r="P109" s="36"/>
      <c r="Q109" s="36"/>
      <c r="R109" s="36"/>
      <c r="S109" s="36"/>
      <c r="T109" s="36"/>
      <c r="U109" s="36"/>
      <c r="V109" s="36"/>
      <c r="W109" s="36"/>
      <c r="X109" s="36"/>
      <c r="Y109" s="36"/>
      <c r="Z109" s="36"/>
      <c r="AA109" s="36"/>
      <c r="AB109" s="36"/>
      <c r="AC109" s="36"/>
      <c r="AD109" s="36"/>
      <c r="AE109" s="36"/>
      <c r="AF109" s="36"/>
      <c r="AG109" s="36"/>
      <c r="AH109" s="36"/>
      <c r="AI109" s="36"/>
      <c r="AJ109" s="36"/>
      <c r="AK109" s="36"/>
      <c r="AL109" s="36"/>
      <c r="AM109" s="36"/>
      <c r="AN109" s="36"/>
      <c r="AO109" s="36"/>
      <c r="AP109" s="36"/>
      <c r="AQ109" s="36"/>
    </row>
    <row r="110" spans="1:43" x14ac:dyDescent="0.25">
      <c r="A110" s="36"/>
      <c r="B110" s="36"/>
      <c r="C110" s="36"/>
      <c r="D110" s="36"/>
      <c r="E110" s="36"/>
      <c r="F110" s="36"/>
      <c r="G110" s="36"/>
      <c r="H110" s="36"/>
      <c r="I110" s="36"/>
      <c r="J110" s="36"/>
      <c r="K110" s="36"/>
      <c r="L110" s="36"/>
      <c r="M110" s="36"/>
      <c r="N110" s="36"/>
      <c r="O110" s="36"/>
      <c r="P110" s="36"/>
      <c r="Q110" s="36"/>
      <c r="R110" s="36"/>
      <c r="S110" s="36"/>
      <c r="T110" s="36"/>
      <c r="U110" s="36"/>
      <c r="V110" s="36"/>
      <c r="W110" s="36"/>
      <c r="X110" s="36"/>
      <c r="Y110" s="36"/>
      <c r="Z110" s="36"/>
      <c r="AA110" s="36"/>
      <c r="AB110" s="36"/>
      <c r="AC110" s="36"/>
      <c r="AD110" s="36"/>
      <c r="AE110" s="36"/>
      <c r="AF110" s="36"/>
      <c r="AG110" s="36"/>
      <c r="AH110" s="36"/>
      <c r="AI110" s="36"/>
      <c r="AJ110" s="36"/>
      <c r="AK110" s="36"/>
      <c r="AL110" s="36"/>
      <c r="AM110" s="36"/>
      <c r="AN110" s="36"/>
      <c r="AO110" s="36"/>
      <c r="AP110" s="36"/>
      <c r="AQ110" s="36"/>
    </row>
    <row r="111" spans="1:43" x14ac:dyDescent="0.25">
      <c r="A111" s="36"/>
      <c r="B111" s="36"/>
      <c r="C111" s="36"/>
      <c r="D111" s="36"/>
      <c r="E111" s="36"/>
      <c r="F111" s="36"/>
      <c r="G111" s="36"/>
      <c r="H111" s="36"/>
      <c r="I111" s="36"/>
      <c r="J111" s="36"/>
      <c r="K111" s="36"/>
      <c r="L111" s="36"/>
      <c r="M111" s="36"/>
      <c r="N111" s="36"/>
      <c r="O111" s="36"/>
      <c r="P111" s="36"/>
      <c r="Q111" s="36"/>
      <c r="R111" s="36"/>
      <c r="S111" s="36"/>
      <c r="T111" s="36"/>
      <c r="U111" s="36"/>
      <c r="V111" s="36"/>
      <c r="W111" s="36"/>
      <c r="X111" s="36"/>
      <c r="Y111" s="36"/>
      <c r="Z111" s="36"/>
      <c r="AA111" s="36"/>
      <c r="AB111" s="36"/>
      <c r="AC111" s="36"/>
      <c r="AD111" s="36"/>
      <c r="AE111" s="36"/>
      <c r="AF111" s="36"/>
      <c r="AG111" s="36"/>
      <c r="AH111" s="36"/>
      <c r="AI111" s="36"/>
      <c r="AJ111" s="36"/>
      <c r="AK111" s="36"/>
      <c r="AL111" s="36"/>
      <c r="AM111" s="36"/>
      <c r="AN111" s="36"/>
      <c r="AO111" s="36"/>
      <c r="AP111" s="36"/>
      <c r="AQ111" s="36"/>
    </row>
    <row r="112" spans="1:43" x14ac:dyDescent="0.25">
      <c r="A112" s="36"/>
      <c r="B112" s="36"/>
      <c r="C112" s="36"/>
      <c r="D112" s="36"/>
      <c r="E112" s="36"/>
      <c r="F112" s="36"/>
      <c r="G112" s="36"/>
      <c r="H112" s="36"/>
      <c r="I112" s="36"/>
      <c r="J112" s="36"/>
      <c r="K112" s="36"/>
      <c r="L112" s="36"/>
      <c r="M112" s="36"/>
      <c r="N112" s="36"/>
      <c r="O112" s="36"/>
      <c r="P112" s="36"/>
      <c r="Q112" s="36"/>
      <c r="R112" s="36"/>
      <c r="S112" s="36"/>
      <c r="T112" s="36"/>
      <c r="U112" s="36"/>
      <c r="V112" s="36"/>
      <c r="W112" s="36"/>
      <c r="X112" s="36"/>
      <c r="Y112" s="36"/>
      <c r="Z112" s="36"/>
      <c r="AA112" s="36"/>
      <c r="AB112" s="36"/>
      <c r="AC112" s="36"/>
      <c r="AD112" s="36"/>
      <c r="AE112" s="36"/>
      <c r="AF112" s="36"/>
      <c r="AG112" s="36"/>
      <c r="AH112" s="36"/>
      <c r="AI112" s="36"/>
      <c r="AJ112" s="36"/>
      <c r="AK112" s="36"/>
      <c r="AL112" s="36"/>
      <c r="AM112" s="36"/>
      <c r="AN112" s="36"/>
      <c r="AO112" s="36"/>
      <c r="AP112" s="36"/>
      <c r="AQ112" s="36"/>
    </row>
    <row r="113" spans="1:43" x14ac:dyDescent="0.25">
      <c r="A113" s="36"/>
      <c r="B113" s="36"/>
      <c r="C113" s="36"/>
      <c r="D113" s="36"/>
      <c r="E113" s="36"/>
      <c r="F113" s="36"/>
      <c r="G113" s="36"/>
      <c r="H113" s="36"/>
      <c r="I113" s="36"/>
      <c r="J113" s="36"/>
      <c r="K113" s="36"/>
      <c r="L113" s="36"/>
      <c r="M113" s="36"/>
      <c r="N113" s="36"/>
      <c r="O113" s="36"/>
      <c r="P113" s="36"/>
      <c r="Q113" s="36"/>
      <c r="R113" s="36"/>
      <c r="S113" s="36"/>
      <c r="T113" s="36"/>
      <c r="U113" s="36"/>
      <c r="V113" s="36"/>
      <c r="W113" s="36"/>
      <c r="X113" s="36"/>
      <c r="Y113" s="36"/>
      <c r="Z113" s="36"/>
      <c r="AA113" s="36"/>
      <c r="AB113" s="36"/>
      <c r="AC113" s="36"/>
      <c r="AD113" s="36"/>
      <c r="AE113" s="36"/>
      <c r="AF113" s="36"/>
      <c r="AG113" s="36"/>
      <c r="AH113" s="36"/>
      <c r="AI113" s="36"/>
      <c r="AJ113" s="36"/>
      <c r="AK113" s="36"/>
      <c r="AL113" s="36"/>
      <c r="AM113" s="36"/>
      <c r="AN113" s="36"/>
      <c r="AO113" s="36"/>
      <c r="AP113" s="36"/>
      <c r="AQ113" s="36"/>
    </row>
    <row r="114" spans="1:43" x14ac:dyDescent="0.25">
      <c r="A114" s="36"/>
      <c r="B114" s="36"/>
      <c r="C114" s="36"/>
      <c r="D114" s="36"/>
      <c r="E114" s="36"/>
      <c r="F114" s="36"/>
      <c r="G114" s="36"/>
      <c r="H114" s="36"/>
      <c r="I114" s="36"/>
      <c r="J114" s="36"/>
      <c r="K114" s="36"/>
      <c r="L114" s="36"/>
      <c r="M114" s="36"/>
      <c r="N114" s="36"/>
      <c r="O114" s="36"/>
      <c r="P114" s="36"/>
      <c r="Q114" s="36"/>
      <c r="R114" s="36"/>
      <c r="S114" s="36"/>
      <c r="T114" s="36"/>
      <c r="U114" s="36"/>
      <c r="V114" s="36"/>
      <c r="W114" s="36"/>
      <c r="X114" s="36"/>
      <c r="Y114" s="36"/>
      <c r="Z114" s="36"/>
      <c r="AA114" s="36"/>
      <c r="AB114" s="36"/>
      <c r="AC114" s="36"/>
      <c r="AD114" s="36"/>
      <c r="AE114" s="36"/>
      <c r="AF114" s="36"/>
      <c r="AG114" s="36"/>
      <c r="AH114" s="36"/>
      <c r="AI114" s="36"/>
      <c r="AJ114" s="36"/>
      <c r="AK114" s="36"/>
      <c r="AL114" s="36"/>
      <c r="AM114" s="36"/>
      <c r="AN114" s="36"/>
      <c r="AO114" s="36"/>
      <c r="AP114" s="36"/>
      <c r="AQ114" s="36"/>
    </row>
    <row r="115" spans="1:43" x14ac:dyDescent="0.25">
      <c r="A115" s="36"/>
      <c r="B115" s="36"/>
      <c r="C115" s="36"/>
      <c r="D115" s="36"/>
      <c r="E115" s="36"/>
      <c r="F115" s="36"/>
      <c r="G115" s="36"/>
      <c r="H115" s="36"/>
      <c r="I115" s="36"/>
      <c r="J115" s="36"/>
      <c r="K115" s="36"/>
      <c r="L115" s="36"/>
      <c r="M115" s="36"/>
      <c r="N115" s="36"/>
      <c r="O115" s="36"/>
      <c r="P115" s="36"/>
      <c r="Q115" s="36"/>
      <c r="R115" s="36"/>
      <c r="S115" s="36"/>
      <c r="T115" s="36"/>
      <c r="U115" s="36"/>
      <c r="V115" s="36"/>
      <c r="W115" s="36"/>
      <c r="X115" s="36"/>
      <c r="Y115" s="36"/>
      <c r="Z115" s="36"/>
      <c r="AA115" s="36"/>
      <c r="AB115" s="36"/>
      <c r="AC115" s="36"/>
      <c r="AD115" s="36"/>
      <c r="AE115" s="36"/>
      <c r="AF115" s="36"/>
      <c r="AG115" s="36"/>
      <c r="AH115" s="36"/>
      <c r="AI115" s="36"/>
      <c r="AJ115" s="36"/>
      <c r="AK115" s="36"/>
      <c r="AL115" s="36"/>
      <c r="AM115" s="36"/>
      <c r="AN115" s="36"/>
      <c r="AO115" s="36"/>
      <c r="AP115" s="36"/>
      <c r="AQ115" s="36"/>
    </row>
    <row r="116" spans="1:43" x14ac:dyDescent="0.25">
      <c r="A116" s="36"/>
      <c r="B116" s="36"/>
      <c r="C116" s="36"/>
      <c r="D116" s="36"/>
      <c r="E116" s="36"/>
      <c r="F116" s="36"/>
      <c r="G116" s="36"/>
      <c r="H116" s="36"/>
      <c r="I116" s="36"/>
      <c r="J116" s="36"/>
      <c r="K116" s="36"/>
      <c r="L116" s="36"/>
      <c r="M116" s="36"/>
      <c r="N116" s="36"/>
      <c r="O116" s="36"/>
      <c r="P116" s="36"/>
      <c r="Q116" s="36"/>
      <c r="R116" s="36"/>
      <c r="S116" s="36"/>
      <c r="T116" s="36"/>
      <c r="U116" s="36"/>
      <c r="V116" s="36"/>
      <c r="W116" s="36"/>
      <c r="X116" s="36"/>
      <c r="Y116" s="36"/>
      <c r="Z116" s="36"/>
      <c r="AA116" s="36"/>
      <c r="AB116" s="36"/>
      <c r="AC116" s="36"/>
      <c r="AD116" s="36"/>
      <c r="AE116" s="36"/>
      <c r="AF116" s="36"/>
      <c r="AG116" s="36"/>
      <c r="AH116" s="36"/>
      <c r="AI116" s="36"/>
      <c r="AJ116" s="36"/>
      <c r="AK116" s="36"/>
      <c r="AL116" s="36"/>
      <c r="AM116" s="36"/>
      <c r="AN116" s="36"/>
      <c r="AO116" s="36"/>
      <c r="AP116" s="36"/>
      <c r="AQ116" s="36"/>
    </row>
    <row r="117" spans="1:43" x14ac:dyDescent="0.25">
      <c r="A117" s="36"/>
      <c r="B117" s="36"/>
      <c r="C117" s="36"/>
      <c r="D117" s="36"/>
      <c r="E117" s="36"/>
      <c r="F117" s="36"/>
      <c r="G117" s="36"/>
      <c r="H117" s="36"/>
      <c r="I117" s="36"/>
      <c r="J117" s="36"/>
      <c r="K117" s="36"/>
      <c r="L117" s="36"/>
      <c r="M117" s="36"/>
      <c r="N117" s="36"/>
      <c r="O117" s="36"/>
      <c r="P117" s="36"/>
      <c r="Q117" s="36"/>
      <c r="R117" s="36"/>
      <c r="S117" s="36"/>
      <c r="T117" s="36"/>
      <c r="U117" s="36"/>
      <c r="V117" s="36"/>
      <c r="W117" s="36"/>
      <c r="X117" s="36"/>
      <c r="Y117" s="36"/>
      <c r="Z117" s="36"/>
      <c r="AA117" s="36"/>
      <c r="AB117" s="36"/>
      <c r="AC117" s="36"/>
      <c r="AD117" s="36"/>
      <c r="AE117" s="36"/>
      <c r="AF117" s="36"/>
      <c r="AG117" s="36"/>
      <c r="AH117" s="36"/>
      <c r="AI117" s="36"/>
      <c r="AJ117" s="36"/>
      <c r="AK117" s="36"/>
      <c r="AL117" s="36"/>
      <c r="AM117" s="36"/>
      <c r="AN117" s="36"/>
      <c r="AO117" s="36"/>
      <c r="AP117" s="36"/>
      <c r="AQ117" s="36"/>
    </row>
    <row r="118" spans="1:43" x14ac:dyDescent="0.25">
      <c r="A118" s="36"/>
      <c r="B118" s="36"/>
      <c r="C118" s="36"/>
      <c r="D118" s="36"/>
      <c r="E118" s="36"/>
      <c r="F118" s="36"/>
      <c r="G118" s="36"/>
      <c r="H118" s="36"/>
      <c r="I118" s="36"/>
      <c r="J118" s="36"/>
      <c r="K118" s="36"/>
      <c r="L118" s="36"/>
      <c r="M118" s="36"/>
      <c r="N118" s="36"/>
      <c r="O118" s="36"/>
      <c r="P118" s="36"/>
      <c r="Q118" s="36"/>
      <c r="R118" s="36"/>
      <c r="S118" s="36"/>
      <c r="T118" s="36"/>
      <c r="U118" s="36"/>
      <c r="V118" s="36"/>
      <c r="W118" s="36"/>
      <c r="X118" s="36"/>
      <c r="Y118" s="36"/>
      <c r="Z118" s="36"/>
      <c r="AA118" s="36"/>
      <c r="AB118" s="36"/>
      <c r="AC118" s="36"/>
      <c r="AD118" s="36"/>
      <c r="AE118" s="36"/>
      <c r="AF118" s="36"/>
      <c r="AG118" s="36"/>
      <c r="AH118" s="36"/>
      <c r="AI118" s="36"/>
      <c r="AJ118" s="36"/>
      <c r="AK118" s="36"/>
      <c r="AL118" s="36"/>
      <c r="AM118" s="36"/>
      <c r="AN118" s="36"/>
      <c r="AO118" s="36"/>
      <c r="AP118" s="36"/>
      <c r="AQ118" s="36"/>
    </row>
    <row r="119" spans="1:43" x14ac:dyDescent="0.25">
      <c r="A119" s="36"/>
      <c r="B119" s="36"/>
      <c r="C119" s="36"/>
      <c r="D119" s="36"/>
      <c r="E119" s="36"/>
      <c r="F119" s="36"/>
      <c r="G119" s="36"/>
      <c r="H119" s="36"/>
      <c r="I119" s="36"/>
      <c r="J119" s="36"/>
      <c r="K119" s="36"/>
      <c r="L119" s="36"/>
      <c r="M119" s="36"/>
      <c r="N119" s="36"/>
      <c r="O119" s="36"/>
      <c r="P119" s="36"/>
      <c r="Q119" s="36"/>
      <c r="R119" s="36"/>
      <c r="S119" s="36"/>
      <c r="T119" s="36"/>
      <c r="U119" s="36"/>
      <c r="V119" s="36"/>
      <c r="W119" s="36"/>
      <c r="X119" s="36"/>
      <c r="Y119" s="36"/>
      <c r="Z119" s="36"/>
      <c r="AA119" s="36"/>
      <c r="AB119" s="36"/>
      <c r="AC119" s="36"/>
      <c r="AD119" s="36"/>
      <c r="AE119" s="36"/>
      <c r="AF119" s="36"/>
      <c r="AG119" s="36"/>
      <c r="AH119" s="36"/>
      <c r="AI119" s="36"/>
      <c r="AJ119" s="36"/>
      <c r="AK119" s="36"/>
      <c r="AL119" s="36"/>
      <c r="AM119" s="36"/>
      <c r="AN119" s="36"/>
      <c r="AO119" s="36"/>
      <c r="AP119" s="36"/>
      <c r="AQ119" s="36"/>
    </row>
    <row r="120" spans="1:43" x14ac:dyDescent="0.25">
      <c r="A120" s="36"/>
      <c r="B120" s="36"/>
      <c r="C120" s="36"/>
      <c r="D120" s="36"/>
      <c r="E120" s="36"/>
      <c r="F120" s="36"/>
      <c r="G120" s="36"/>
      <c r="H120" s="36"/>
      <c r="I120" s="36"/>
      <c r="J120" s="36"/>
      <c r="K120" s="36"/>
      <c r="L120" s="36"/>
      <c r="M120" s="36"/>
      <c r="N120" s="36"/>
      <c r="O120" s="36"/>
      <c r="P120" s="36"/>
      <c r="Q120" s="36"/>
      <c r="R120" s="36"/>
      <c r="S120" s="36"/>
      <c r="T120" s="36"/>
      <c r="U120" s="36"/>
      <c r="V120" s="36"/>
      <c r="W120" s="36"/>
      <c r="X120" s="36"/>
      <c r="Y120" s="36"/>
      <c r="Z120" s="36"/>
      <c r="AA120" s="36"/>
      <c r="AB120" s="36"/>
      <c r="AC120" s="36"/>
      <c r="AD120" s="36"/>
      <c r="AE120" s="36"/>
      <c r="AF120" s="36"/>
      <c r="AG120" s="36"/>
      <c r="AH120" s="36"/>
      <c r="AI120" s="36"/>
      <c r="AJ120" s="36"/>
      <c r="AK120" s="36"/>
      <c r="AL120" s="36"/>
      <c r="AM120" s="36"/>
      <c r="AN120" s="36"/>
      <c r="AO120" s="36"/>
      <c r="AP120" s="36"/>
      <c r="AQ120" s="36"/>
    </row>
    <row r="121" spans="1:43" x14ac:dyDescent="0.25">
      <c r="A121" s="36"/>
      <c r="B121" s="36"/>
      <c r="C121" s="36"/>
      <c r="D121" s="36"/>
      <c r="E121" s="36"/>
      <c r="F121" s="36"/>
      <c r="G121" s="36"/>
      <c r="H121" s="36"/>
      <c r="I121" s="36"/>
      <c r="J121" s="36"/>
      <c r="K121" s="36"/>
      <c r="L121" s="36"/>
      <c r="M121" s="36"/>
      <c r="N121" s="36"/>
      <c r="O121" s="36"/>
      <c r="P121" s="36"/>
      <c r="Q121" s="36"/>
      <c r="R121" s="36"/>
      <c r="S121" s="36"/>
      <c r="T121" s="36"/>
      <c r="U121" s="36"/>
      <c r="V121" s="36"/>
      <c r="W121" s="36"/>
      <c r="X121" s="36"/>
      <c r="Y121" s="36"/>
      <c r="Z121" s="36"/>
      <c r="AA121" s="36"/>
      <c r="AB121" s="36"/>
      <c r="AC121" s="36"/>
      <c r="AD121" s="36"/>
      <c r="AE121" s="36"/>
      <c r="AF121" s="36"/>
      <c r="AG121" s="36"/>
      <c r="AH121" s="36"/>
      <c r="AI121" s="36"/>
      <c r="AJ121" s="36"/>
      <c r="AK121" s="36"/>
      <c r="AL121" s="36"/>
      <c r="AM121" s="36"/>
      <c r="AN121" s="36"/>
      <c r="AO121" s="36"/>
      <c r="AP121" s="36"/>
      <c r="AQ121" s="36"/>
    </row>
    <row r="122" spans="1:43" x14ac:dyDescent="0.25">
      <c r="A122" s="36"/>
      <c r="B122" s="36"/>
      <c r="C122" s="36"/>
      <c r="D122" s="36"/>
      <c r="E122" s="36"/>
      <c r="F122" s="36"/>
      <c r="G122" s="36"/>
      <c r="H122" s="36"/>
      <c r="I122" s="36"/>
      <c r="J122" s="36"/>
      <c r="K122" s="36"/>
      <c r="L122" s="36"/>
      <c r="M122" s="36"/>
      <c r="N122" s="36"/>
      <c r="O122" s="36"/>
      <c r="P122" s="36"/>
      <c r="Q122" s="36"/>
      <c r="R122" s="36"/>
      <c r="S122" s="36"/>
      <c r="T122" s="36"/>
      <c r="U122" s="36"/>
      <c r="V122" s="36"/>
      <c r="W122" s="36"/>
      <c r="X122" s="36"/>
      <c r="Y122" s="36"/>
      <c r="Z122" s="36"/>
      <c r="AA122" s="36"/>
      <c r="AB122" s="36"/>
      <c r="AC122" s="36"/>
      <c r="AD122" s="36"/>
      <c r="AE122" s="36"/>
      <c r="AF122" s="36"/>
      <c r="AG122" s="36"/>
      <c r="AH122" s="36"/>
      <c r="AI122" s="36"/>
      <c r="AJ122" s="36"/>
      <c r="AK122" s="36"/>
      <c r="AL122" s="36"/>
      <c r="AM122" s="36"/>
      <c r="AN122" s="36"/>
      <c r="AO122" s="36"/>
      <c r="AP122" s="36"/>
      <c r="AQ122" s="36"/>
    </row>
    <row r="123" spans="1:43" x14ac:dyDescent="0.25">
      <c r="A123" s="36"/>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row>
    <row r="124" spans="1:43" x14ac:dyDescent="0.25">
      <c r="A124" s="36"/>
      <c r="B124" s="36"/>
      <c r="C124" s="36"/>
      <c r="D124" s="36"/>
      <c r="E124" s="36"/>
      <c r="F124" s="36"/>
      <c r="G124" s="36"/>
      <c r="H124" s="36"/>
      <c r="I124" s="36"/>
      <c r="J124" s="36"/>
      <c r="K124" s="36"/>
      <c r="L124" s="36"/>
      <c r="M124" s="36"/>
      <c r="N124" s="36"/>
      <c r="O124" s="36"/>
      <c r="P124" s="36"/>
      <c r="Q124" s="36"/>
      <c r="R124" s="36"/>
      <c r="S124" s="36"/>
      <c r="T124" s="36"/>
      <c r="U124" s="36"/>
      <c r="V124" s="36"/>
      <c r="W124" s="36"/>
      <c r="X124" s="36"/>
      <c r="Y124" s="36"/>
      <c r="Z124" s="36"/>
      <c r="AA124" s="36"/>
      <c r="AB124" s="36"/>
      <c r="AC124" s="36"/>
      <c r="AD124" s="36"/>
      <c r="AE124" s="36"/>
      <c r="AF124" s="36"/>
      <c r="AG124" s="36"/>
      <c r="AH124" s="36"/>
      <c r="AI124" s="36"/>
      <c r="AJ124" s="36"/>
      <c r="AK124" s="36"/>
      <c r="AL124" s="36"/>
      <c r="AM124" s="36"/>
      <c r="AN124" s="36"/>
      <c r="AO124" s="36"/>
      <c r="AP124" s="36"/>
      <c r="AQ124" s="36"/>
    </row>
    <row r="125" spans="1:43" x14ac:dyDescent="0.25">
      <c r="A125" s="36"/>
      <c r="B125" s="36"/>
      <c r="C125" s="36"/>
      <c r="D125" s="36"/>
      <c r="E125" s="36"/>
      <c r="F125" s="36"/>
      <c r="G125" s="36"/>
      <c r="H125" s="36"/>
      <c r="I125" s="36"/>
      <c r="J125" s="36"/>
      <c r="K125" s="36"/>
      <c r="L125" s="36"/>
      <c r="M125" s="36"/>
      <c r="N125" s="36"/>
      <c r="O125" s="36"/>
      <c r="P125" s="36"/>
      <c r="Q125" s="36"/>
      <c r="R125" s="36"/>
      <c r="S125" s="36"/>
      <c r="T125" s="36"/>
      <c r="U125" s="36"/>
      <c r="V125" s="36"/>
      <c r="W125" s="36"/>
      <c r="X125" s="36"/>
      <c r="Y125" s="36"/>
      <c r="Z125" s="36"/>
      <c r="AA125" s="36"/>
      <c r="AB125" s="36"/>
      <c r="AC125" s="36"/>
      <c r="AD125" s="36"/>
      <c r="AE125" s="36"/>
      <c r="AF125" s="36"/>
      <c r="AG125" s="36"/>
      <c r="AH125" s="36"/>
      <c r="AI125" s="36"/>
      <c r="AJ125" s="36"/>
      <c r="AK125" s="36"/>
      <c r="AL125" s="36"/>
      <c r="AM125" s="36"/>
      <c r="AN125" s="36"/>
      <c r="AO125" s="36"/>
      <c r="AP125" s="36"/>
      <c r="AQ125" s="36"/>
    </row>
    <row r="126" spans="1:43" x14ac:dyDescent="0.25">
      <c r="A126" s="36"/>
      <c r="B126" s="36"/>
      <c r="C126" s="36"/>
      <c r="D126" s="36"/>
      <c r="E126" s="36"/>
      <c r="F126" s="36"/>
      <c r="G126" s="36"/>
      <c r="H126" s="36"/>
      <c r="I126" s="36"/>
      <c r="J126" s="36"/>
      <c r="K126" s="36"/>
      <c r="L126" s="36"/>
      <c r="M126" s="36"/>
      <c r="N126" s="36"/>
      <c r="O126" s="36"/>
      <c r="P126" s="36"/>
      <c r="Q126" s="36"/>
      <c r="R126" s="36"/>
      <c r="S126" s="36"/>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row>
    <row r="127" spans="1:43" x14ac:dyDescent="0.25">
      <c r="A127" s="36"/>
      <c r="B127" s="36"/>
      <c r="C127" s="36"/>
      <c r="D127" s="36"/>
      <c r="E127" s="36"/>
      <c r="F127" s="36"/>
      <c r="G127" s="36"/>
      <c r="H127" s="36"/>
      <c r="I127" s="36"/>
      <c r="J127" s="36"/>
      <c r="K127" s="36"/>
      <c r="L127" s="36"/>
      <c r="M127" s="36"/>
      <c r="N127" s="36"/>
      <c r="O127" s="36"/>
      <c r="P127" s="36"/>
      <c r="Q127" s="36"/>
      <c r="R127" s="36"/>
      <c r="S127" s="36"/>
      <c r="T127" s="36"/>
      <c r="U127" s="36"/>
      <c r="V127" s="36"/>
      <c r="W127" s="36"/>
      <c r="X127" s="36"/>
      <c r="Y127" s="36"/>
      <c r="Z127" s="36"/>
      <c r="AA127" s="36"/>
      <c r="AB127" s="36"/>
      <c r="AC127" s="36"/>
      <c r="AD127" s="36"/>
      <c r="AE127" s="36"/>
      <c r="AF127" s="36"/>
      <c r="AG127" s="36"/>
      <c r="AH127" s="36"/>
      <c r="AI127" s="36"/>
      <c r="AJ127" s="36"/>
      <c r="AK127" s="36"/>
      <c r="AL127" s="36"/>
      <c r="AM127" s="36"/>
      <c r="AN127" s="36"/>
      <c r="AO127" s="36"/>
      <c r="AP127" s="36"/>
      <c r="AQ127" s="36"/>
    </row>
    <row r="128" spans="1:43" x14ac:dyDescent="0.25">
      <c r="A128" s="36"/>
      <c r="B128" s="36"/>
      <c r="C128" s="36"/>
      <c r="D128" s="36"/>
      <c r="E128" s="36"/>
      <c r="F128" s="36"/>
      <c r="G128" s="36"/>
      <c r="H128" s="36"/>
      <c r="I128" s="36"/>
      <c r="J128" s="36"/>
      <c r="K128" s="36"/>
      <c r="L128" s="36"/>
      <c r="M128" s="36"/>
      <c r="N128" s="36"/>
      <c r="O128" s="36"/>
      <c r="P128" s="36"/>
      <c r="Q128" s="36"/>
      <c r="R128" s="36"/>
      <c r="S128" s="36"/>
      <c r="T128" s="36"/>
      <c r="U128" s="36"/>
      <c r="V128" s="36"/>
      <c r="W128" s="36"/>
      <c r="X128" s="36"/>
      <c r="Y128" s="36"/>
      <c r="Z128" s="36"/>
      <c r="AA128" s="36"/>
      <c r="AB128" s="36"/>
      <c r="AC128" s="36"/>
      <c r="AD128" s="36"/>
      <c r="AE128" s="36"/>
      <c r="AF128" s="36"/>
      <c r="AG128" s="36"/>
      <c r="AH128" s="36"/>
      <c r="AI128" s="36"/>
      <c r="AJ128" s="36"/>
      <c r="AK128" s="36"/>
      <c r="AL128" s="36"/>
      <c r="AM128" s="36"/>
      <c r="AN128" s="36"/>
      <c r="AO128" s="36"/>
      <c r="AP128" s="36"/>
      <c r="AQ128" s="36"/>
    </row>
    <row r="129" spans="1:43" x14ac:dyDescent="0.25">
      <c r="A129" s="36"/>
      <c r="B129" s="36"/>
      <c r="C129" s="36"/>
      <c r="D129" s="36"/>
      <c r="E129" s="36"/>
      <c r="F129" s="36"/>
      <c r="G129" s="36"/>
      <c r="H129" s="36"/>
      <c r="I129" s="36"/>
      <c r="J129" s="36"/>
      <c r="K129" s="36"/>
      <c r="L129" s="36"/>
      <c r="M129" s="36"/>
      <c r="N129" s="36"/>
      <c r="O129" s="36"/>
      <c r="P129" s="36"/>
      <c r="Q129" s="36"/>
      <c r="R129" s="36"/>
      <c r="S129" s="36"/>
      <c r="T129" s="36"/>
      <c r="U129" s="36"/>
      <c r="V129" s="36"/>
      <c r="W129" s="36"/>
      <c r="X129" s="36"/>
      <c r="Y129" s="36"/>
      <c r="Z129" s="36"/>
      <c r="AA129" s="36"/>
      <c r="AB129" s="36"/>
      <c r="AC129" s="36"/>
      <c r="AD129" s="36"/>
      <c r="AE129" s="36"/>
      <c r="AF129" s="36"/>
      <c r="AG129" s="36"/>
      <c r="AH129" s="36"/>
      <c r="AI129" s="36"/>
      <c r="AJ129" s="36"/>
      <c r="AK129" s="36"/>
      <c r="AL129" s="36"/>
      <c r="AM129" s="36"/>
      <c r="AN129" s="36"/>
      <c r="AO129" s="36"/>
      <c r="AP129" s="36"/>
      <c r="AQ129" s="36"/>
    </row>
    <row r="130" spans="1:43" x14ac:dyDescent="0.25">
      <c r="A130" s="36"/>
      <c r="B130" s="36"/>
      <c r="C130" s="36"/>
      <c r="D130" s="36"/>
      <c r="E130" s="36"/>
      <c r="F130" s="36"/>
      <c r="G130" s="36"/>
      <c r="H130" s="36"/>
      <c r="I130" s="36"/>
      <c r="J130" s="36"/>
      <c r="K130" s="36"/>
      <c r="L130" s="36"/>
      <c r="M130" s="36"/>
      <c r="N130" s="36"/>
      <c r="O130" s="36"/>
      <c r="P130" s="36"/>
      <c r="Q130" s="36"/>
      <c r="R130" s="36"/>
      <c r="S130" s="36"/>
      <c r="T130" s="36"/>
      <c r="U130" s="36"/>
      <c r="V130" s="36"/>
      <c r="W130" s="36"/>
      <c r="X130" s="36"/>
      <c r="Y130" s="36"/>
      <c r="Z130" s="36"/>
      <c r="AA130" s="36"/>
      <c r="AB130" s="36"/>
      <c r="AC130" s="36"/>
      <c r="AD130" s="36"/>
      <c r="AE130" s="36"/>
      <c r="AF130" s="36"/>
      <c r="AG130" s="36"/>
      <c r="AH130" s="36"/>
      <c r="AI130" s="36"/>
      <c r="AJ130" s="36"/>
      <c r="AK130" s="36"/>
      <c r="AL130" s="36"/>
      <c r="AM130" s="36"/>
      <c r="AN130" s="36"/>
      <c r="AO130" s="36"/>
      <c r="AP130" s="36"/>
      <c r="AQ130" s="36"/>
    </row>
    <row r="131" spans="1:43" x14ac:dyDescent="0.25">
      <c r="A131" s="36"/>
      <c r="B131" s="36"/>
      <c r="C131" s="36"/>
      <c r="D131" s="36"/>
      <c r="E131" s="36"/>
      <c r="F131" s="36"/>
      <c r="G131" s="36"/>
      <c r="H131" s="36"/>
      <c r="I131" s="36"/>
      <c r="J131" s="36"/>
      <c r="K131" s="36"/>
      <c r="L131" s="36"/>
      <c r="M131" s="36"/>
      <c r="N131" s="36"/>
      <c r="O131" s="36"/>
      <c r="P131" s="36"/>
      <c r="Q131" s="36"/>
      <c r="R131" s="36"/>
      <c r="S131" s="36"/>
      <c r="T131" s="36"/>
      <c r="U131" s="36"/>
      <c r="V131" s="36"/>
      <c r="W131" s="36"/>
      <c r="X131" s="36"/>
      <c r="Y131" s="36"/>
      <c r="Z131" s="36"/>
      <c r="AA131" s="36"/>
      <c r="AB131" s="36"/>
      <c r="AC131" s="36"/>
      <c r="AD131" s="36"/>
      <c r="AE131" s="36"/>
      <c r="AF131" s="36"/>
      <c r="AG131" s="36"/>
      <c r="AH131" s="36"/>
      <c r="AI131" s="36"/>
      <c r="AJ131" s="36"/>
      <c r="AK131" s="36"/>
      <c r="AL131" s="36"/>
      <c r="AM131" s="36"/>
      <c r="AN131" s="36"/>
      <c r="AO131" s="36"/>
      <c r="AP131" s="36"/>
      <c r="AQ131" s="36"/>
    </row>
    <row r="132" spans="1:43" x14ac:dyDescent="0.25">
      <c r="A132" s="36"/>
      <c r="B132" s="36"/>
      <c r="C132" s="36"/>
      <c r="D132" s="36"/>
      <c r="E132" s="36"/>
      <c r="F132" s="36"/>
      <c r="G132" s="36"/>
      <c r="H132" s="36"/>
      <c r="I132" s="36"/>
      <c r="J132" s="36"/>
      <c r="K132" s="36"/>
      <c r="L132" s="36"/>
      <c r="M132" s="36"/>
      <c r="N132" s="36"/>
      <c r="O132" s="36"/>
      <c r="P132" s="36"/>
      <c r="Q132" s="36"/>
      <c r="R132" s="36"/>
      <c r="S132" s="36"/>
      <c r="T132" s="36"/>
      <c r="U132" s="36"/>
      <c r="V132" s="36"/>
      <c r="W132" s="36"/>
      <c r="X132" s="36"/>
      <c r="Y132" s="36"/>
      <c r="Z132" s="36"/>
      <c r="AA132" s="36"/>
      <c r="AB132" s="36"/>
      <c r="AC132" s="36"/>
      <c r="AD132" s="36"/>
      <c r="AE132" s="36"/>
      <c r="AF132" s="36"/>
      <c r="AG132" s="36"/>
      <c r="AH132" s="36"/>
      <c r="AI132" s="36"/>
      <c r="AJ132" s="36"/>
      <c r="AK132" s="36"/>
      <c r="AL132" s="36"/>
      <c r="AM132" s="36"/>
      <c r="AN132" s="36"/>
      <c r="AO132" s="36"/>
      <c r="AP132" s="36"/>
      <c r="AQ132" s="36"/>
    </row>
    <row r="133" spans="1:43" x14ac:dyDescent="0.25">
      <c r="A133" s="36"/>
      <c r="B133" s="36"/>
      <c r="C133" s="36"/>
      <c r="D133" s="36"/>
      <c r="E133" s="36"/>
      <c r="F133" s="36"/>
      <c r="G133" s="36"/>
      <c r="H133" s="36"/>
      <c r="I133" s="36"/>
      <c r="J133" s="36"/>
      <c r="K133" s="36"/>
      <c r="L133" s="36"/>
      <c r="M133" s="36"/>
      <c r="N133" s="36"/>
      <c r="O133" s="36"/>
      <c r="P133" s="36"/>
      <c r="Q133" s="36"/>
      <c r="R133" s="36"/>
      <c r="S133" s="36"/>
      <c r="T133" s="36"/>
      <c r="U133" s="36"/>
      <c r="V133" s="36"/>
      <c r="W133" s="36"/>
      <c r="X133" s="36"/>
      <c r="Y133" s="36"/>
      <c r="Z133" s="36"/>
      <c r="AA133" s="36"/>
      <c r="AB133" s="36"/>
      <c r="AC133" s="36"/>
      <c r="AD133" s="36"/>
      <c r="AE133" s="36"/>
      <c r="AF133" s="36"/>
      <c r="AG133" s="36"/>
      <c r="AH133" s="36"/>
      <c r="AI133" s="36"/>
      <c r="AJ133" s="36"/>
      <c r="AK133" s="36"/>
      <c r="AL133" s="36"/>
      <c r="AM133" s="36"/>
      <c r="AN133" s="36"/>
      <c r="AO133" s="36"/>
      <c r="AP133" s="36"/>
      <c r="AQ133" s="36"/>
    </row>
    <row r="134" spans="1:43" x14ac:dyDescent="0.25">
      <c r="A134" s="36"/>
      <c r="B134" s="36"/>
      <c r="C134" s="36"/>
      <c r="D134" s="36"/>
      <c r="E134" s="36"/>
      <c r="F134" s="36"/>
      <c r="G134" s="36"/>
      <c r="H134" s="36"/>
      <c r="I134" s="36"/>
      <c r="J134" s="36"/>
      <c r="K134" s="36"/>
      <c r="L134" s="36"/>
      <c r="M134" s="36"/>
      <c r="N134" s="36"/>
      <c r="O134" s="36"/>
      <c r="P134" s="36"/>
      <c r="Q134" s="36"/>
      <c r="R134" s="36"/>
      <c r="S134" s="36"/>
      <c r="T134" s="36"/>
      <c r="U134" s="36"/>
      <c r="V134" s="36"/>
      <c r="W134" s="36"/>
      <c r="X134" s="36"/>
      <c r="Y134" s="36"/>
      <c r="Z134" s="36"/>
      <c r="AA134" s="36"/>
      <c r="AB134" s="36"/>
      <c r="AC134" s="36"/>
      <c r="AD134" s="36"/>
      <c r="AE134" s="36"/>
      <c r="AF134" s="36"/>
      <c r="AG134" s="36"/>
      <c r="AH134" s="36"/>
      <c r="AI134" s="36"/>
      <c r="AJ134" s="36"/>
      <c r="AK134" s="36"/>
      <c r="AL134" s="36"/>
      <c r="AM134" s="36"/>
      <c r="AN134" s="36"/>
      <c r="AO134" s="36"/>
      <c r="AP134" s="36"/>
      <c r="AQ134" s="36"/>
    </row>
    <row r="135" spans="1:43" x14ac:dyDescent="0.25">
      <c r="A135" s="36"/>
      <c r="B135" s="36"/>
      <c r="C135" s="36"/>
      <c r="D135" s="36"/>
      <c r="E135" s="36"/>
      <c r="F135" s="36"/>
      <c r="G135" s="36"/>
      <c r="H135" s="36"/>
      <c r="I135" s="36"/>
      <c r="J135" s="36"/>
      <c r="K135" s="36"/>
      <c r="L135" s="36"/>
      <c r="M135" s="36"/>
      <c r="N135" s="36"/>
      <c r="O135" s="36"/>
      <c r="P135" s="36"/>
      <c r="Q135" s="36"/>
      <c r="R135" s="36"/>
      <c r="S135" s="36"/>
      <c r="T135" s="36"/>
      <c r="U135" s="36"/>
      <c r="V135" s="36"/>
      <c r="W135" s="36"/>
      <c r="X135" s="36"/>
      <c r="Y135" s="36"/>
      <c r="Z135" s="36"/>
      <c r="AA135" s="36"/>
      <c r="AB135" s="36"/>
      <c r="AC135" s="36"/>
      <c r="AD135" s="36"/>
      <c r="AE135" s="36"/>
      <c r="AF135" s="36"/>
      <c r="AG135" s="36"/>
      <c r="AH135" s="36"/>
      <c r="AI135" s="36"/>
      <c r="AJ135" s="36"/>
      <c r="AK135" s="36"/>
      <c r="AL135" s="36"/>
      <c r="AM135" s="36"/>
      <c r="AN135" s="36"/>
      <c r="AO135" s="36"/>
      <c r="AP135" s="36"/>
      <c r="AQ135" s="36"/>
    </row>
    <row r="136" spans="1:43" x14ac:dyDescent="0.25">
      <c r="A136" s="36"/>
      <c r="B136" s="36"/>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row>
    <row r="137" spans="1:43" x14ac:dyDescent="0.25">
      <c r="A137" s="36"/>
      <c r="B137" s="36"/>
      <c r="C137" s="36"/>
      <c r="D137" s="36"/>
      <c r="E137" s="36"/>
      <c r="F137" s="36"/>
      <c r="G137" s="36"/>
      <c r="H137" s="36"/>
      <c r="I137" s="36"/>
      <c r="J137" s="36"/>
      <c r="K137" s="36"/>
      <c r="L137" s="36"/>
      <c r="M137" s="36"/>
      <c r="N137" s="36"/>
      <c r="O137" s="36"/>
      <c r="P137" s="36"/>
      <c r="Q137" s="36"/>
      <c r="R137" s="36"/>
      <c r="S137" s="36"/>
      <c r="T137" s="36"/>
      <c r="U137" s="36"/>
      <c r="V137" s="36"/>
      <c r="W137" s="36"/>
      <c r="X137" s="36"/>
      <c r="Y137" s="36"/>
      <c r="Z137" s="36"/>
      <c r="AA137" s="36"/>
      <c r="AB137" s="36"/>
      <c r="AC137" s="36"/>
      <c r="AD137" s="36"/>
      <c r="AE137" s="36"/>
      <c r="AF137" s="36"/>
      <c r="AG137" s="36"/>
      <c r="AH137" s="36"/>
      <c r="AI137" s="36"/>
      <c r="AJ137" s="36"/>
      <c r="AK137" s="36"/>
      <c r="AL137" s="36"/>
      <c r="AM137" s="36"/>
      <c r="AN137" s="36"/>
      <c r="AO137" s="36"/>
      <c r="AP137" s="36"/>
      <c r="AQ137" s="36"/>
    </row>
    <row r="138" spans="1:43" x14ac:dyDescent="0.25">
      <c r="A138" s="36"/>
      <c r="B138" s="36"/>
      <c r="C138" s="36"/>
      <c r="D138" s="36"/>
      <c r="E138" s="36"/>
      <c r="F138" s="36"/>
      <c r="G138" s="36"/>
      <c r="H138" s="36"/>
      <c r="I138" s="36"/>
      <c r="J138" s="36"/>
      <c r="K138" s="36"/>
      <c r="L138" s="36"/>
      <c r="M138" s="36"/>
      <c r="N138" s="36"/>
      <c r="O138" s="36"/>
      <c r="P138" s="36"/>
      <c r="Q138" s="36"/>
      <c r="R138" s="36"/>
      <c r="S138" s="36"/>
      <c r="T138" s="36"/>
      <c r="U138" s="36"/>
      <c r="V138" s="36"/>
      <c r="W138" s="36"/>
      <c r="X138" s="36"/>
      <c r="Y138" s="36"/>
      <c r="Z138" s="36"/>
      <c r="AA138" s="36"/>
      <c r="AB138" s="36"/>
      <c r="AC138" s="36"/>
      <c r="AD138" s="36"/>
      <c r="AE138" s="36"/>
      <c r="AF138" s="36"/>
      <c r="AG138" s="36"/>
      <c r="AH138" s="36"/>
      <c r="AI138" s="36"/>
      <c r="AJ138" s="36"/>
      <c r="AK138" s="36"/>
      <c r="AL138" s="36"/>
      <c r="AM138" s="36"/>
      <c r="AN138" s="36"/>
      <c r="AO138" s="36"/>
      <c r="AP138" s="36"/>
      <c r="AQ138" s="36"/>
    </row>
    <row r="139" spans="1:43" x14ac:dyDescent="0.25">
      <c r="A139" s="36"/>
      <c r="B139" s="36"/>
      <c r="C139" s="36"/>
      <c r="D139" s="36"/>
      <c r="E139" s="36"/>
      <c r="F139" s="36"/>
      <c r="G139" s="36"/>
      <c r="H139" s="36"/>
      <c r="I139" s="36"/>
      <c r="J139" s="36"/>
      <c r="K139" s="36"/>
      <c r="L139" s="36"/>
      <c r="M139" s="36"/>
      <c r="N139" s="36"/>
      <c r="O139" s="36"/>
      <c r="P139" s="36"/>
      <c r="Q139" s="36"/>
      <c r="R139" s="36"/>
      <c r="S139" s="36"/>
      <c r="T139" s="36"/>
      <c r="U139" s="36"/>
      <c r="V139" s="36"/>
      <c r="W139" s="36"/>
      <c r="X139" s="36"/>
      <c r="Y139" s="36"/>
      <c r="Z139" s="36"/>
      <c r="AA139" s="36"/>
      <c r="AB139" s="36"/>
      <c r="AC139" s="36"/>
      <c r="AD139" s="36"/>
      <c r="AE139" s="36"/>
      <c r="AF139" s="36"/>
      <c r="AG139" s="36"/>
      <c r="AH139" s="36"/>
      <c r="AI139" s="36"/>
      <c r="AJ139" s="36"/>
      <c r="AK139" s="36"/>
      <c r="AL139" s="36"/>
      <c r="AM139" s="36"/>
      <c r="AN139" s="36"/>
      <c r="AO139" s="36"/>
      <c r="AP139" s="36"/>
      <c r="AQ139" s="36"/>
    </row>
    <row r="140" spans="1:43" x14ac:dyDescent="0.25">
      <c r="A140" s="36"/>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36"/>
      <c r="Z140" s="36"/>
      <c r="AA140" s="36"/>
      <c r="AB140" s="36"/>
      <c r="AC140" s="36"/>
      <c r="AD140" s="36"/>
      <c r="AE140" s="36"/>
      <c r="AF140" s="36"/>
      <c r="AG140" s="36"/>
      <c r="AH140" s="36"/>
      <c r="AI140" s="36"/>
      <c r="AJ140" s="36"/>
      <c r="AK140" s="36"/>
      <c r="AL140" s="36"/>
      <c r="AM140" s="36"/>
      <c r="AN140" s="36"/>
      <c r="AO140" s="36"/>
      <c r="AP140" s="36"/>
      <c r="AQ140" s="36"/>
    </row>
    <row r="141" spans="1:43" x14ac:dyDescent="0.25">
      <c r="A141" s="36"/>
      <c r="B141" s="36"/>
      <c r="C141" s="36"/>
      <c r="D141" s="36"/>
      <c r="E141" s="36"/>
      <c r="F141" s="36"/>
      <c r="G141" s="36"/>
      <c r="H141" s="36"/>
      <c r="I141" s="36"/>
      <c r="J141" s="36"/>
      <c r="K141" s="36"/>
      <c r="L141" s="36"/>
      <c r="M141" s="36"/>
      <c r="N141" s="36"/>
      <c r="O141" s="36"/>
      <c r="P141" s="36"/>
      <c r="Q141" s="36"/>
      <c r="R141" s="36"/>
      <c r="S141" s="36"/>
      <c r="T141" s="36"/>
      <c r="U141" s="36"/>
      <c r="V141" s="36"/>
      <c r="W141" s="36"/>
      <c r="X141" s="36"/>
      <c r="Y141" s="36"/>
      <c r="Z141" s="36"/>
      <c r="AA141" s="36"/>
      <c r="AB141" s="36"/>
      <c r="AC141" s="36"/>
      <c r="AD141" s="36"/>
      <c r="AE141" s="36"/>
      <c r="AF141" s="36"/>
      <c r="AG141" s="36"/>
      <c r="AH141" s="36"/>
      <c r="AI141" s="36"/>
      <c r="AJ141" s="36"/>
      <c r="AK141" s="36"/>
      <c r="AL141" s="36"/>
      <c r="AM141" s="36"/>
      <c r="AN141" s="36"/>
      <c r="AO141" s="36"/>
      <c r="AP141" s="36"/>
      <c r="AQ141" s="36"/>
    </row>
    <row r="142" spans="1:43" x14ac:dyDescent="0.25">
      <c r="A142" s="36"/>
      <c r="B142" s="36"/>
      <c r="C142" s="36"/>
      <c r="D142" s="36"/>
      <c r="E142" s="36"/>
      <c r="F142" s="36"/>
      <c r="G142" s="36"/>
      <c r="H142" s="36"/>
      <c r="I142" s="36"/>
      <c r="J142" s="36"/>
      <c r="K142" s="36"/>
      <c r="L142" s="36"/>
      <c r="M142" s="36"/>
      <c r="N142" s="36"/>
      <c r="O142" s="36"/>
      <c r="P142" s="36"/>
      <c r="Q142" s="36"/>
      <c r="R142" s="36"/>
      <c r="S142" s="36"/>
      <c r="T142" s="36"/>
      <c r="U142" s="36"/>
      <c r="V142" s="36"/>
      <c r="W142" s="36"/>
      <c r="X142" s="36"/>
      <c r="Y142" s="36"/>
      <c r="Z142" s="36"/>
      <c r="AA142" s="36"/>
      <c r="AB142" s="36"/>
      <c r="AC142" s="36"/>
      <c r="AD142" s="36"/>
      <c r="AE142" s="36"/>
      <c r="AF142" s="36"/>
      <c r="AG142" s="36"/>
      <c r="AH142" s="36"/>
      <c r="AI142" s="36"/>
      <c r="AJ142" s="36"/>
      <c r="AK142" s="36"/>
      <c r="AL142" s="36"/>
      <c r="AM142" s="36"/>
      <c r="AN142" s="36"/>
      <c r="AO142" s="36"/>
      <c r="AP142" s="36"/>
      <c r="AQ142" s="36"/>
    </row>
    <row r="143" spans="1:43" x14ac:dyDescent="0.25">
      <c r="A143" s="36"/>
      <c r="B143" s="36"/>
      <c r="C143" s="36"/>
      <c r="D143" s="36"/>
      <c r="E143" s="36"/>
      <c r="F143" s="36"/>
      <c r="G143" s="36"/>
      <c r="H143" s="36"/>
      <c r="I143" s="36"/>
      <c r="J143" s="36"/>
      <c r="K143" s="36"/>
      <c r="L143" s="36"/>
      <c r="M143" s="36"/>
      <c r="N143" s="36"/>
      <c r="O143" s="36"/>
      <c r="P143" s="36"/>
      <c r="Q143" s="36"/>
      <c r="R143" s="36"/>
      <c r="S143" s="36"/>
      <c r="T143" s="36"/>
      <c r="U143" s="36"/>
      <c r="V143" s="36"/>
      <c r="W143" s="36"/>
      <c r="X143" s="36"/>
      <c r="Y143" s="36"/>
      <c r="Z143" s="36"/>
      <c r="AA143" s="36"/>
      <c r="AB143" s="36"/>
      <c r="AC143" s="36"/>
      <c r="AD143" s="36"/>
      <c r="AE143" s="36"/>
      <c r="AF143" s="36"/>
      <c r="AG143" s="36"/>
      <c r="AH143" s="36"/>
      <c r="AI143" s="36"/>
      <c r="AJ143" s="36"/>
      <c r="AK143" s="36"/>
      <c r="AL143" s="36"/>
      <c r="AM143" s="36"/>
      <c r="AN143" s="36"/>
      <c r="AO143" s="36"/>
      <c r="AP143" s="36"/>
      <c r="AQ143" s="36"/>
    </row>
    <row r="144" spans="1:43" x14ac:dyDescent="0.25">
      <c r="A144" s="36"/>
      <c r="B144" s="36"/>
      <c r="C144" s="36"/>
      <c r="D144" s="36"/>
      <c r="E144" s="36"/>
      <c r="F144" s="36"/>
      <c r="G144" s="36"/>
      <c r="H144" s="36"/>
      <c r="I144" s="36"/>
      <c r="J144" s="36"/>
      <c r="K144" s="36"/>
      <c r="L144" s="36"/>
      <c r="M144" s="36"/>
      <c r="N144" s="36"/>
      <c r="O144" s="36"/>
      <c r="P144" s="36"/>
      <c r="Q144" s="36"/>
      <c r="R144" s="36"/>
      <c r="S144" s="36"/>
      <c r="T144" s="36"/>
      <c r="U144" s="36"/>
      <c r="V144" s="36"/>
      <c r="W144" s="36"/>
      <c r="X144" s="36"/>
      <c r="Y144" s="36"/>
      <c r="Z144" s="36"/>
      <c r="AA144" s="36"/>
      <c r="AB144" s="36"/>
      <c r="AC144" s="36"/>
      <c r="AD144" s="36"/>
      <c r="AE144" s="36"/>
      <c r="AF144" s="36"/>
      <c r="AG144" s="36"/>
      <c r="AH144" s="36"/>
      <c r="AI144" s="36"/>
      <c r="AJ144" s="36"/>
      <c r="AK144" s="36"/>
      <c r="AL144" s="36"/>
      <c r="AM144" s="36"/>
      <c r="AN144" s="36"/>
      <c r="AO144" s="36"/>
      <c r="AP144" s="36"/>
      <c r="AQ144" s="36"/>
    </row>
    <row r="145" spans="1:43" x14ac:dyDescent="0.25">
      <c r="A145" s="36"/>
      <c r="B145" s="36"/>
      <c r="C145" s="36"/>
      <c r="D145" s="36"/>
      <c r="E145" s="36"/>
      <c r="F145" s="36"/>
      <c r="G145" s="36"/>
      <c r="H145" s="36"/>
      <c r="I145" s="36"/>
      <c r="J145" s="36"/>
      <c r="K145" s="36"/>
      <c r="L145" s="36"/>
      <c r="M145" s="36"/>
      <c r="N145" s="36"/>
      <c r="O145" s="36"/>
      <c r="P145" s="36"/>
      <c r="Q145" s="36"/>
      <c r="R145" s="36"/>
      <c r="S145" s="36"/>
      <c r="T145" s="36"/>
      <c r="U145" s="36"/>
      <c r="V145" s="36"/>
      <c r="W145" s="36"/>
      <c r="X145" s="36"/>
      <c r="Y145" s="36"/>
      <c r="Z145" s="36"/>
      <c r="AA145" s="36"/>
      <c r="AB145" s="36"/>
      <c r="AC145" s="36"/>
      <c r="AD145" s="36"/>
      <c r="AE145" s="36"/>
      <c r="AF145" s="36"/>
      <c r="AG145" s="36"/>
      <c r="AH145" s="36"/>
      <c r="AI145" s="36"/>
      <c r="AJ145" s="36"/>
      <c r="AK145" s="36"/>
      <c r="AL145" s="36"/>
      <c r="AM145" s="36"/>
      <c r="AN145" s="36"/>
      <c r="AO145" s="36"/>
      <c r="AP145" s="36"/>
      <c r="AQ145" s="36"/>
    </row>
    <row r="146" spans="1:43" x14ac:dyDescent="0.25">
      <c r="A146" s="36"/>
      <c r="B146" s="36"/>
      <c r="C146" s="36"/>
      <c r="D146" s="36"/>
      <c r="E146" s="36"/>
      <c r="F146" s="36"/>
      <c r="G146" s="36"/>
      <c r="H146" s="36"/>
      <c r="I146" s="36"/>
      <c r="J146" s="36"/>
      <c r="K146" s="36"/>
      <c r="L146" s="36"/>
      <c r="M146" s="36"/>
      <c r="N146" s="36"/>
      <c r="O146" s="36"/>
      <c r="P146" s="36"/>
      <c r="Q146" s="36"/>
      <c r="R146" s="36"/>
      <c r="S146" s="36"/>
      <c r="T146" s="36"/>
      <c r="U146" s="36"/>
      <c r="V146" s="36"/>
      <c r="W146" s="36"/>
      <c r="X146" s="36"/>
      <c r="Y146" s="36"/>
      <c r="Z146" s="36"/>
      <c r="AA146" s="36"/>
      <c r="AB146" s="36"/>
      <c r="AC146" s="36"/>
      <c r="AD146" s="36"/>
      <c r="AE146" s="36"/>
      <c r="AF146" s="36"/>
      <c r="AG146" s="36"/>
      <c r="AH146" s="36"/>
      <c r="AI146" s="36"/>
      <c r="AJ146" s="36"/>
      <c r="AK146" s="36"/>
      <c r="AL146" s="36"/>
      <c r="AM146" s="36"/>
      <c r="AN146" s="36"/>
      <c r="AO146" s="36"/>
      <c r="AP146" s="36"/>
      <c r="AQ146" s="36"/>
    </row>
    <row r="147" spans="1:43" x14ac:dyDescent="0.25">
      <c r="A147" s="36"/>
      <c r="B147" s="36"/>
      <c r="C147" s="36"/>
      <c r="D147" s="36"/>
      <c r="E147" s="36"/>
      <c r="F147" s="36"/>
      <c r="G147" s="36"/>
      <c r="H147" s="36"/>
      <c r="I147" s="36"/>
      <c r="J147" s="36"/>
      <c r="K147" s="36"/>
      <c r="L147" s="36"/>
      <c r="M147" s="36"/>
      <c r="N147" s="36"/>
      <c r="O147" s="36"/>
      <c r="P147" s="36"/>
      <c r="Q147" s="36"/>
      <c r="R147" s="36"/>
      <c r="S147" s="36"/>
      <c r="T147" s="36"/>
      <c r="U147" s="36"/>
      <c r="V147" s="36"/>
      <c r="W147" s="36"/>
      <c r="X147" s="36"/>
      <c r="Y147" s="36"/>
      <c r="Z147" s="36"/>
      <c r="AA147" s="36"/>
      <c r="AB147" s="36"/>
      <c r="AC147" s="36"/>
      <c r="AD147" s="36"/>
      <c r="AE147" s="36"/>
      <c r="AF147" s="36"/>
      <c r="AG147" s="36"/>
      <c r="AH147" s="36"/>
      <c r="AI147" s="36"/>
      <c r="AJ147" s="36"/>
      <c r="AK147" s="36"/>
      <c r="AL147" s="36"/>
      <c r="AM147" s="36"/>
      <c r="AN147" s="36"/>
      <c r="AO147" s="36"/>
      <c r="AP147" s="36"/>
      <c r="AQ147" s="36"/>
    </row>
    <row r="148" spans="1:43" x14ac:dyDescent="0.25">
      <c r="A148" s="36"/>
      <c r="B148" s="36"/>
      <c r="C148" s="36"/>
      <c r="D148" s="36"/>
      <c r="E148" s="36"/>
      <c r="F148" s="36"/>
      <c r="G148" s="36"/>
      <c r="H148" s="36"/>
      <c r="I148" s="36"/>
      <c r="J148" s="36"/>
      <c r="K148" s="36"/>
      <c r="L148" s="36"/>
      <c r="M148" s="36"/>
      <c r="N148" s="36"/>
      <c r="O148" s="36"/>
      <c r="P148" s="36"/>
      <c r="Q148" s="36"/>
      <c r="R148" s="36"/>
      <c r="S148" s="36"/>
      <c r="T148" s="36"/>
      <c r="U148" s="36"/>
      <c r="V148" s="36"/>
      <c r="W148" s="36"/>
      <c r="X148" s="36"/>
      <c r="Y148" s="36"/>
      <c r="Z148" s="36"/>
      <c r="AA148" s="36"/>
      <c r="AB148" s="36"/>
      <c r="AC148" s="36"/>
      <c r="AD148" s="36"/>
      <c r="AE148" s="36"/>
      <c r="AF148" s="36"/>
      <c r="AG148" s="36"/>
      <c r="AH148" s="36"/>
      <c r="AI148" s="36"/>
      <c r="AJ148" s="36"/>
      <c r="AK148" s="36"/>
      <c r="AL148" s="36"/>
      <c r="AM148" s="36"/>
      <c r="AN148" s="36"/>
      <c r="AO148" s="36"/>
      <c r="AP148" s="36"/>
      <c r="AQ148" s="36"/>
    </row>
    <row r="149" spans="1:43" x14ac:dyDescent="0.25">
      <c r="A149" s="36"/>
      <c r="B149" s="36"/>
      <c r="C149" s="36"/>
      <c r="D149" s="36"/>
      <c r="E149" s="36"/>
      <c r="F149" s="36"/>
      <c r="G149" s="36"/>
      <c r="H149" s="36"/>
      <c r="I149" s="36"/>
      <c r="J149" s="36"/>
      <c r="K149" s="36"/>
      <c r="L149" s="36"/>
      <c r="M149" s="36"/>
      <c r="N149" s="36"/>
      <c r="O149" s="36"/>
      <c r="P149" s="36"/>
      <c r="Q149" s="36"/>
      <c r="R149" s="36"/>
      <c r="S149" s="36"/>
      <c r="T149" s="36"/>
      <c r="U149" s="36"/>
      <c r="V149" s="36"/>
      <c r="W149" s="36"/>
      <c r="X149" s="36"/>
      <c r="Y149" s="36"/>
      <c r="Z149" s="36"/>
      <c r="AA149" s="36"/>
      <c r="AB149" s="36"/>
      <c r="AC149" s="36"/>
      <c r="AD149" s="36"/>
      <c r="AE149" s="36"/>
      <c r="AF149" s="36"/>
      <c r="AG149" s="36"/>
      <c r="AH149" s="36"/>
      <c r="AI149" s="36"/>
      <c r="AJ149" s="36"/>
      <c r="AK149" s="36"/>
      <c r="AL149" s="36"/>
      <c r="AM149" s="36"/>
      <c r="AN149" s="36"/>
      <c r="AO149" s="36"/>
      <c r="AP149" s="36"/>
      <c r="AQ149" s="36"/>
    </row>
    <row r="150" spans="1:43" x14ac:dyDescent="0.25">
      <c r="A150" s="36"/>
      <c r="B150" s="36"/>
      <c r="C150" s="36"/>
      <c r="D150" s="36"/>
      <c r="E150" s="36"/>
      <c r="F150" s="36"/>
      <c r="G150" s="36"/>
      <c r="H150" s="36"/>
      <c r="I150" s="36"/>
      <c r="J150" s="36"/>
      <c r="K150" s="36"/>
      <c r="L150" s="36"/>
      <c r="M150" s="36"/>
      <c r="N150" s="36"/>
      <c r="O150" s="36"/>
      <c r="P150" s="36"/>
      <c r="Q150" s="36"/>
      <c r="R150" s="36"/>
      <c r="S150" s="36"/>
      <c r="T150" s="36"/>
      <c r="U150" s="36"/>
      <c r="V150" s="36"/>
      <c r="W150" s="36"/>
      <c r="X150" s="36"/>
      <c r="Y150" s="36"/>
      <c r="Z150" s="36"/>
      <c r="AA150" s="36"/>
      <c r="AB150" s="36"/>
      <c r="AC150" s="36"/>
      <c r="AD150" s="36"/>
      <c r="AE150" s="36"/>
      <c r="AF150" s="36"/>
      <c r="AG150" s="36"/>
      <c r="AH150" s="36"/>
      <c r="AI150" s="36"/>
      <c r="AJ150" s="36"/>
      <c r="AK150" s="36"/>
      <c r="AL150" s="36"/>
      <c r="AM150" s="36"/>
      <c r="AN150" s="36"/>
      <c r="AO150" s="36"/>
      <c r="AP150" s="36"/>
      <c r="AQ150" s="36"/>
    </row>
    <row r="151" spans="1:43" x14ac:dyDescent="0.25">
      <c r="A151" s="36"/>
      <c r="B151" s="36"/>
      <c r="C151" s="36"/>
      <c r="D151" s="36"/>
      <c r="E151" s="36"/>
      <c r="F151" s="36"/>
      <c r="G151" s="36"/>
      <c r="H151" s="36"/>
      <c r="I151" s="36"/>
      <c r="J151" s="36"/>
      <c r="K151" s="36"/>
      <c r="L151" s="36"/>
      <c r="M151" s="36"/>
      <c r="N151" s="36"/>
      <c r="O151" s="36"/>
      <c r="P151" s="36"/>
      <c r="Q151" s="36"/>
      <c r="R151" s="36"/>
      <c r="S151" s="36"/>
      <c r="T151" s="36"/>
      <c r="U151" s="36"/>
      <c r="V151" s="36"/>
      <c r="W151" s="36"/>
      <c r="X151" s="36"/>
      <c r="Y151" s="36"/>
      <c r="Z151" s="36"/>
      <c r="AA151" s="36"/>
      <c r="AB151" s="36"/>
      <c r="AC151" s="36"/>
      <c r="AD151" s="36"/>
      <c r="AE151" s="36"/>
      <c r="AF151" s="36"/>
      <c r="AG151" s="36"/>
      <c r="AH151" s="36"/>
      <c r="AI151" s="36"/>
      <c r="AJ151" s="36"/>
      <c r="AK151" s="36"/>
      <c r="AL151" s="36"/>
      <c r="AM151" s="36"/>
      <c r="AN151" s="36"/>
      <c r="AO151" s="36"/>
      <c r="AP151" s="36"/>
      <c r="AQ151" s="36"/>
    </row>
    <row r="152" spans="1:43" x14ac:dyDescent="0.25">
      <c r="A152" s="36"/>
      <c r="B152" s="36"/>
      <c r="C152" s="36"/>
      <c r="D152" s="36"/>
      <c r="E152" s="36"/>
      <c r="F152" s="36"/>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row>
    <row r="153" spans="1:43" x14ac:dyDescent="0.25">
      <c r="A153" s="36"/>
      <c r="B153" s="36"/>
      <c r="C153" s="36"/>
      <c r="D153" s="36"/>
      <c r="E153" s="36"/>
      <c r="F153" s="36"/>
      <c r="G153" s="36"/>
      <c r="H153" s="36"/>
      <c r="I153" s="36"/>
      <c r="J153" s="36"/>
      <c r="K153" s="36"/>
      <c r="L153" s="36"/>
      <c r="M153" s="36"/>
      <c r="N153" s="36"/>
      <c r="O153" s="36"/>
      <c r="P153" s="36"/>
      <c r="Q153" s="36"/>
      <c r="R153" s="36"/>
      <c r="S153" s="36"/>
      <c r="T153" s="36"/>
      <c r="U153" s="36"/>
      <c r="V153" s="36"/>
      <c r="W153" s="36"/>
      <c r="X153" s="36"/>
      <c r="Y153" s="36"/>
      <c r="Z153" s="36"/>
      <c r="AA153" s="36"/>
      <c r="AB153" s="36"/>
      <c r="AC153" s="36"/>
      <c r="AD153" s="36"/>
      <c r="AE153" s="36"/>
      <c r="AF153" s="36"/>
      <c r="AG153" s="36"/>
      <c r="AH153" s="36"/>
      <c r="AI153" s="36"/>
      <c r="AJ153" s="36"/>
      <c r="AK153" s="36"/>
      <c r="AL153" s="36"/>
      <c r="AM153" s="36"/>
      <c r="AN153" s="36"/>
      <c r="AO153" s="36"/>
      <c r="AP153" s="36"/>
      <c r="AQ153" s="36"/>
    </row>
    <row r="154" spans="1:43" x14ac:dyDescent="0.25">
      <c r="A154" s="36"/>
      <c r="B154" s="36"/>
      <c r="C154" s="36"/>
      <c r="D154" s="36"/>
      <c r="E154" s="36"/>
      <c r="F154" s="36"/>
      <c r="G154" s="36"/>
      <c r="H154" s="36"/>
      <c r="I154" s="36"/>
      <c r="J154" s="36"/>
      <c r="K154" s="36"/>
      <c r="L154" s="36"/>
      <c r="M154" s="36"/>
      <c r="N154" s="36"/>
      <c r="O154" s="36"/>
      <c r="P154" s="36"/>
      <c r="Q154" s="36"/>
      <c r="R154" s="36"/>
      <c r="S154" s="36"/>
      <c r="T154" s="36"/>
      <c r="U154" s="36"/>
      <c r="V154" s="36"/>
      <c r="W154" s="36"/>
      <c r="X154" s="36"/>
      <c r="Y154" s="36"/>
      <c r="Z154" s="36"/>
      <c r="AA154" s="36"/>
      <c r="AB154" s="36"/>
      <c r="AC154" s="36"/>
      <c r="AD154" s="36"/>
      <c r="AE154" s="36"/>
      <c r="AF154" s="36"/>
      <c r="AG154" s="36"/>
      <c r="AH154" s="36"/>
      <c r="AI154" s="36"/>
      <c r="AJ154" s="36"/>
      <c r="AK154" s="36"/>
      <c r="AL154" s="36"/>
      <c r="AM154" s="36"/>
      <c r="AN154" s="36"/>
      <c r="AO154" s="36"/>
      <c r="AP154" s="36"/>
      <c r="AQ154" s="36"/>
    </row>
    <row r="155" spans="1:43" x14ac:dyDescent="0.25">
      <c r="A155" s="36"/>
      <c r="B155" s="36"/>
      <c r="C155" s="36"/>
      <c r="D155" s="36"/>
      <c r="E155" s="36"/>
      <c r="F155" s="36"/>
      <c r="G155" s="36"/>
      <c r="H155" s="36"/>
      <c r="I155" s="36"/>
      <c r="J155" s="36"/>
      <c r="K155" s="36"/>
      <c r="L155" s="36"/>
      <c r="M155" s="36"/>
      <c r="N155" s="36"/>
      <c r="O155" s="36"/>
      <c r="P155" s="36"/>
      <c r="Q155" s="36"/>
      <c r="R155" s="36"/>
      <c r="S155" s="36"/>
      <c r="T155" s="36"/>
      <c r="U155" s="36"/>
      <c r="V155" s="36"/>
      <c r="W155" s="36"/>
      <c r="X155" s="36"/>
      <c r="Y155" s="36"/>
      <c r="Z155" s="36"/>
      <c r="AA155" s="36"/>
      <c r="AB155" s="36"/>
      <c r="AC155" s="36"/>
      <c r="AD155" s="36"/>
      <c r="AE155" s="36"/>
      <c r="AF155" s="36"/>
      <c r="AG155" s="36"/>
      <c r="AH155" s="36"/>
      <c r="AI155" s="36"/>
      <c r="AJ155" s="36"/>
      <c r="AK155" s="36"/>
      <c r="AL155" s="36"/>
      <c r="AM155" s="36"/>
      <c r="AN155" s="36"/>
      <c r="AO155" s="36"/>
      <c r="AP155" s="36"/>
      <c r="AQ155" s="36"/>
    </row>
    <row r="156" spans="1:43" x14ac:dyDescent="0.25">
      <c r="A156" s="36"/>
      <c r="B156" s="36"/>
      <c r="C156" s="36"/>
      <c r="D156" s="36"/>
      <c r="E156" s="36"/>
      <c r="F156" s="36"/>
      <c r="G156" s="36"/>
      <c r="H156" s="36"/>
      <c r="I156" s="36"/>
      <c r="J156" s="36"/>
      <c r="K156" s="36"/>
      <c r="L156" s="36"/>
      <c r="M156" s="36"/>
      <c r="N156" s="36"/>
      <c r="O156" s="36"/>
      <c r="P156" s="36"/>
      <c r="Q156" s="36"/>
      <c r="R156" s="36"/>
      <c r="S156" s="36"/>
      <c r="T156" s="36"/>
      <c r="U156" s="36"/>
      <c r="V156" s="36"/>
      <c r="W156" s="36"/>
      <c r="X156" s="36"/>
      <c r="Y156" s="36"/>
      <c r="Z156" s="36"/>
      <c r="AA156" s="36"/>
      <c r="AB156" s="36"/>
      <c r="AC156" s="36"/>
      <c r="AD156" s="36"/>
      <c r="AE156" s="36"/>
      <c r="AF156" s="36"/>
      <c r="AG156" s="36"/>
      <c r="AH156" s="36"/>
      <c r="AI156" s="36"/>
      <c r="AJ156" s="36"/>
      <c r="AK156" s="36"/>
      <c r="AL156" s="36"/>
      <c r="AM156" s="36"/>
      <c r="AN156" s="36"/>
      <c r="AO156" s="36"/>
      <c r="AP156" s="36"/>
      <c r="AQ156" s="36"/>
    </row>
    <row r="157" spans="1:43" x14ac:dyDescent="0.25">
      <c r="A157" s="36"/>
      <c r="B157" s="36"/>
      <c r="C157" s="36"/>
      <c r="D157" s="36"/>
      <c r="E157" s="36"/>
      <c r="F157" s="36"/>
      <c r="G157" s="36"/>
      <c r="H157" s="36"/>
      <c r="I157" s="36"/>
      <c r="J157" s="36"/>
      <c r="K157" s="36"/>
      <c r="L157" s="36"/>
      <c r="M157" s="36"/>
      <c r="N157" s="36"/>
      <c r="O157" s="36"/>
      <c r="P157" s="36"/>
      <c r="Q157" s="36"/>
      <c r="R157" s="36"/>
      <c r="S157" s="36"/>
      <c r="T157" s="36"/>
      <c r="U157" s="36"/>
      <c r="V157" s="36"/>
      <c r="W157" s="36"/>
      <c r="X157" s="36"/>
      <c r="Y157" s="36"/>
      <c r="Z157" s="36"/>
      <c r="AA157" s="36"/>
      <c r="AB157" s="36"/>
      <c r="AC157" s="36"/>
      <c r="AD157" s="36"/>
      <c r="AE157" s="36"/>
      <c r="AF157" s="36"/>
      <c r="AG157" s="36"/>
      <c r="AH157" s="36"/>
      <c r="AI157" s="36"/>
      <c r="AJ157" s="36"/>
      <c r="AK157" s="36"/>
      <c r="AL157" s="36"/>
      <c r="AM157" s="36"/>
      <c r="AN157" s="36"/>
      <c r="AO157" s="36"/>
      <c r="AP157" s="36"/>
      <c r="AQ157" s="36"/>
    </row>
    <row r="158" spans="1:43" x14ac:dyDescent="0.25">
      <c r="A158" s="36"/>
      <c r="B158" s="36"/>
      <c r="C158" s="36"/>
      <c r="D158" s="36"/>
      <c r="E158" s="36"/>
      <c r="F158" s="36"/>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row>
    <row r="159" spans="1:43" x14ac:dyDescent="0.25">
      <c r="A159" s="36"/>
      <c r="B159" s="36"/>
      <c r="C159" s="36"/>
      <c r="D159" s="36"/>
      <c r="E159" s="36"/>
      <c r="F159" s="36"/>
      <c r="G159" s="36"/>
      <c r="H159" s="36"/>
      <c r="I159" s="36"/>
      <c r="J159" s="36"/>
      <c r="K159" s="36"/>
      <c r="L159" s="36"/>
      <c r="M159" s="36"/>
      <c r="N159" s="36"/>
      <c r="O159" s="36"/>
      <c r="P159" s="36"/>
      <c r="Q159" s="36"/>
      <c r="R159" s="36"/>
      <c r="S159" s="36"/>
      <c r="T159" s="36"/>
      <c r="U159" s="36"/>
      <c r="V159" s="36"/>
      <c r="W159" s="36"/>
      <c r="X159" s="36"/>
      <c r="Y159" s="36"/>
      <c r="Z159" s="36"/>
      <c r="AA159" s="36"/>
      <c r="AB159" s="36"/>
      <c r="AC159" s="36"/>
      <c r="AD159" s="36"/>
      <c r="AE159" s="36"/>
      <c r="AF159" s="36"/>
      <c r="AG159" s="36"/>
      <c r="AH159" s="36"/>
      <c r="AI159" s="36"/>
      <c r="AJ159" s="36"/>
      <c r="AK159" s="36"/>
      <c r="AL159" s="36"/>
      <c r="AM159" s="36"/>
      <c r="AN159" s="36"/>
      <c r="AO159" s="36"/>
      <c r="AP159" s="36"/>
      <c r="AQ159" s="36"/>
    </row>
    <row r="160" spans="1:43" x14ac:dyDescent="0.25">
      <c r="A160" s="36"/>
      <c r="H160" s="36"/>
      <c r="I160" s="36"/>
      <c r="J160" s="36"/>
      <c r="K160" s="36"/>
      <c r="L160" s="36"/>
      <c r="M160" s="36"/>
      <c r="N160" s="36"/>
      <c r="O160" s="36"/>
      <c r="P160" s="36"/>
      <c r="Q160" s="36"/>
      <c r="R160" s="36"/>
      <c r="S160" s="36"/>
      <c r="T160" s="36"/>
      <c r="U160" s="36"/>
      <c r="V160" s="36"/>
      <c r="W160" s="36"/>
      <c r="X160" s="36"/>
      <c r="Y160" s="36"/>
      <c r="Z160" s="36"/>
      <c r="AA160" s="36"/>
      <c r="AB160" s="36"/>
      <c r="AC160" s="36"/>
      <c r="AD160" s="36"/>
      <c r="AE160" s="36"/>
      <c r="AF160" s="36"/>
      <c r="AG160" s="36"/>
      <c r="AH160" s="36"/>
      <c r="AI160" s="36"/>
      <c r="AJ160" s="36"/>
      <c r="AK160" s="36"/>
      <c r="AL160" s="36"/>
      <c r="AM160" s="36"/>
      <c r="AN160" s="36"/>
      <c r="AO160" s="36"/>
      <c r="AP160" s="36"/>
      <c r="AQ160" s="36"/>
    </row>
    <row r="161" spans="1:43" x14ac:dyDescent="0.25">
      <c r="A161" s="36"/>
      <c r="H161" s="36"/>
      <c r="I161" s="36"/>
      <c r="J161" s="36"/>
      <c r="K161" s="36"/>
      <c r="L161" s="36"/>
      <c r="M161" s="36"/>
      <c r="N161" s="36"/>
      <c r="O161" s="36"/>
      <c r="P161" s="36"/>
      <c r="Q161" s="36"/>
      <c r="R161" s="36"/>
      <c r="S161" s="36"/>
      <c r="T161" s="36"/>
      <c r="U161" s="36"/>
      <c r="V161" s="36"/>
      <c r="W161" s="36"/>
      <c r="X161" s="36"/>
      <c r="Y161" s="36"/>
      <c r="Z161" s="36"/>
      <c r="AA161" s="36"/>
      <c r="AB161" s="36"/>
      <c r="AC161" s="36"/>
      <c r="AD161" s="36"/>
      <c r="AE161" s="36"/>
      <c r="AF161" s="36"/>
      <c r="AG161" s="36"/>
      <c r="AH161" s="36"/>
      <c r="AI161" s="36"/>
      <c r="AJ161" s="36"/>
      <c r="AK161" s="36"/>
      <c r="AL161" s="36"/>
      <c r="AM161" s="36"/>
      <c r="AN161" s="36"/>
      <c r="AO161" s="36"/>
      <c r="AP161" s="36"/>
      <c r="AQ161" s="36"/>
    </row>
    <row r="162" spans="1:43" x14ac:dyDescent="0.25">
      <c r="A162" s="36"/>
      <c r="H162" s="36"/>
      <c r="I162" s="36"/>
      <c r="J162" s="36"/>
      <c r="K162" s="36"/>
      <c r="L162" s="36"/>
      <c r="M162" s="36"/>
      <c r="N162" s="36"/>
      <c r="O162" s="36"/>
      <c r="P162" s="36"/>
      <c r="Q162" s="36"/>
      <c r="R162" s="36"/>
      <c r="S162" s="36"/>
      <c r="T162" s="36"/>
      <c r="U162" s="36"/>
      <c r="V162" s="36"/>
      <c r="W162" s="36"/>
      <c r="X162" s="36"/>
      <c r="Y162" s="36"/>
      <c r="Z162" s="36"/>
      <c r="AA162" s="36"/>
      <c r="AB162" s="36"/>
      <c r="AC162" s="36"/>
      <c r="AD162" s="36"/>
      <c r="AE162" s="36"/>
      <c r="AF162" s="36"/>
      <c r="AG162" s="36"/>
      <c r="AH162" s="36"/>
      <c r="AI162" s="36"/>
      <c r="AJ162" s="36"/>
      <c r="AK162" s="36"/>
      <c r="AL162" s="36"/>
      <c r="AM162" s="36"/>
      <c r="AN162" s="36"/>
      <c r="AO162" s="36"/>
      <c r="AP162" s="36"/>
      <c r="AQ162" s="36"/>
    </row>
    <row r="163" spans="1:43" x14ac:dyDescent="0.25">
      <c r="A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row>
    <row r="164" spans="1:43" x14ac:dyDescent="0.25">
      <c r="A164" s="36"/>
      <c r="H164" s="36"/>
      <c r="I164" s="36"/>
      <c r="J164" s="36"/>
      <c r="K164" s="36"/>
      <c r="L164" s="36"/>
      <c r="M164" s="36"/>
      <c r="N164" s="36"/>
      <c r="O164" s="36"/>
      <c r="P164" s="36"/>
      <c r="Q164" s="36"/>
      <c r="R164" s="36"/>
      <c r="S164" s="36"/>
      <c r="T164" s="36"/>
      <c r="U164" s="36"/>
      <c r="V164" s="36"/>
      <c r="W164" s="36"/>
      <c r="X164" s="36"/>
      <c r="Y164" s="36"/>
      <c r="Z164" s="36"/>
      <c r="AA164" s="36"/>
      <c r="AB164" s="36"/>
      <c r="AC164" s="36"/>
      <c r="AD164" s="36"/>
      <c r="AE164" s="36"/>
      <c r="AF164" s="36"/>
      <c r="AG164" s="36"/>
      <c r="AH164" s="36"/>
      <c r="AI164" s="36"/>
      <c r="AJ164" s="36"/>
      <c r="AK164" s="36"/>
      <c r="AL164" s="36"/>
      <c r="AM164" s="36"/>
      <c r="AN164" s="36"/>
      <c r="AO164" s="36"/>
      <c r="AP164" s="36"/>
      <c r="AQ164" s="36"/>
    </row>
    <row r="165" spans="1:43" x14ac:dyDescent="0.25">
      <c r="A165" s="36"/>
      <c r="H165" s="36"/>
      <c r="I165" s="36"/>
      <c r="J165" s="36"/>
      <c r="K165" s="36"/>
      <c r="L165" s="36"/>
      <c r="M165" s="36"/>
      <c r="N165" s="36"/>
      <c r="O165" s="36"/>
      <c r="P165" s="36"/>
      <c r="Q165" s="36"/>
      <c r="R165" s="36"/>
      <c r="S165" s="36"/>
      <c r="T165" s="36"/>
      <c r="U165" s="36"/>
      <c r="V165" s="36"/>
      <c r="W165" s="36"/>
      <c r="X165" s="36"/>
      <c r="Y165" s="36"/>
      <c r="Z165" s="36"/>
      <c r="AA165" s="36"/>
      <c r="AB165" s="36"/>
      <c r="AC165" s="36"/>
      <c r="AD165" s="36"/>
      <c r="AE165" s="36"/>
      <c r="AF165" s="36"/>
      <c r="AG165" s="36"/>
      <c r="AH165" s="36"/>
      <c r="AI165" s="36"/>
      <c r="AJ165" s="36"/>
      <c r="AK165" s="36"/>
      <c r="AL165" s="36"/>
      <c r="AM165" s="36"/>
      <c r="AN165" s="36"/>
      <c r="AO165" s="36"/>
      <c r="AP165" s="36"/>
      <c r="AQ165" s="36"/>
    </row>
    <row r="166" spans="1:43" x14ac:dyDescent="0.25">
      <c r="A166" s="36"/>
      <c r="H166" s="36"/>
      <c r="I166" s="36"/>
      <c r="J166" s="36"/>
      <c r="K166" s="36"/>
      <c r="L166" s="36"/>
      <c r="M166" s="36"/>
      <c r="N166" s="36"/>
      <c r="O166" s="36"/>
      <c r="P166" s="36"/>
      <c r="Q166" s="36"/>
      <c r="R166" s="36"/>
      <c r="S166" s="36"/>
      <c r="T166" s="36"/>
      <c r="U166" s="36"/>
      <c r="V166" s="36"/>
      <c r="W166" s="36"/>
      <c r="X166" s="36"/>
      <c r="Y166" s="36"/>
      <c r="Z166" s="36"/>
      <c r="AA166" s="36"/>
      <c r="AB166" s="36"/>
      <c r="AC166" s="36"/>
      <c r="AD166" s="36"/>
      <c r="AE166" s="36"/>
      <c r="AF166" s="36"/>
      <c r="AG166" s="36"/>
      <c r="AH166" s="36"/>
      <c r="AI166" s="36"/>
      <c r="AJ166" s="36"/>
      <c r="AK166" s="36"/>
      <c r="AL166" s="36"/>
      <c r="AM166" s="36"/>
      <c r="AN166" s="36"/>
      <c r="AO166" s="36"/>
      <c r="AP166" s="36"/>
      <c r="AQ166" s="36"/>
    </row>
    <row r="167" spans="1:43" x14ac:dyDescent="0.25">
      <c r="A167" s="36"/>
      <c r="H167" s="36"/>
      <c r="I167" s="36"/>
      <c r="J167" s="36"/>
      <c r="K167" s="36"/>
      <c r="L167" s="36"/>
      <c r="M167" s="36"/>
      <c r="N167" s="36"/>
      <c r="O167" s="36"/>
      <c r="P167" s="36"/>
      <c r="Q167" s="36"/>
      <c r="R167" s="36"/>
      <c r="S167" s="36"/>
      <c r="T167" s="36"/>
      <c r="U167" s="36"/>
      <c r="V167" s="36"/>
      <c r="W167" s="36"/>
      <c r="X167" s="36"/>
      <c r="Y167" s="36"/>
      <c r="Z167" s="36"/>
      <c r="AA167" s="36"/>
      <c r="AB167" s="36"/>
      <c r="AC167" s="36"/>
      <c r="AD167" s="36"/>
      <c r="AE167" s="36"/>
      <c r="AF167" s="36"/>
      <c r="AG167" s="36"/>
      <c r="AH167" s="36"/>
      <c r="AI167" s="36"/>
      <c r="AJ167" s="36"/>
      <c r="AK167" s="36"/>
      <c r="AL167" s="36"/>
      <c r="AM167" s="36"/>
      <c r="AN167" s="36"/>
      <c r="AO167" s="36"/>
      <c r="AP167" s="36"/>
      <c r="AQ167" s="36"/>
    </row>
    <row r="168" spans="1:43" x14ac:dyDescent="0.25">
      <c r="A168" s="36"/>
      <c r="H168" s="36"/>
      <c r="I168" s="36"/>
      <c r="J168" s="36"/>
      <c r="K168" s="36"/>
      <c r="L168" s="36"/>
      <c r="M168" s="36"/>
      <c r="N168" s="36"/>
      <c r="O168" s="36"/>
      <c r="P168" s="36"/>
      <c r="Q168" s="36"/>
      <c r="R168" s="36"/>
      <c r="S168" s="36"/>
      <c r="T168" s="36"/>
      <c r="U168" s="36"/>
      <c r="V168" s="36"/>
      <c r="W168" s="36"/>
      <c r="X168" s="36"/>
      <c r="Y168" s="36"/>
      <c r="Z168" s="36"/>
      <c r="AA168" s="36"/>
      <c r="AB168" s="36"/>
      <c r="AC168" s="36"/>
      <c r="AD168" s="36"/>
      <c r="AE168" s="36"/>
      <c r="AF168" s="36"/>
      <c r="AG168" s="36"/>
      <c r="AH168" s="36"/>
      <c r="AI168" s="36"/>
      <c r="AJ168" s="36"/>
      <c r="AK168" s="36"/>
      <c r="AL168" s="36"/>
      <c r="AM168" s="36"/>
      <c r="AN168" s="36"/>
      <c r="AO168" s="36"/>
      <c r="AP168" s="36"/>
      <c r="AQ168" s="36"/>
    </row>
    <row r="169" spans="1:43" x14ac:dyDescent="0.25">
      <c r="A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row>
    <row r="170" spans="1:43" x14ac:dyDescent="0.25">
      <c r="A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row>
    <row r="171" spans="1:43" x14ac:dyDescent="0.25">
      <c r="A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row>
    <row r="172" spans="1:43" x14ac:dyDescent="0.25">
      <c r="A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row>
    <row r="173" spans="1:43" x14ac:dyDescent="0.25">
      <c r="A173" s="36"/>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row>
    <row r="174" spans="1:43" x14ac:dyDescent="0.25">
      <c r="A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row>
    <row r="175" spans="1:43" x14ac:dyDescent="0.25">
      <c r="A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row>
    <row r="176" spans="1:43" x14ac:dyDescent="0.25">
      <c r="A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row>
    <row r="177" spans="1:43" x14ac:dyDescent="0.25">
      <c r="A177" s="36"/>
      <c r="H177" s="36"/>
      <c r="I177" s="36"/>
      <c r="J177" s="36"/>
      <c r="K177" s="36"/>
      <c r="L177" s="36"/>
      <c r="M177" s="36"/>
      <c r="N177" s="36"/>
      <c r="O177" s="36"/>
      <c r="P177" s="36"/>
      <c r="Q177" s="36"/>
      <c r="R177" s="36"/>
      <c r="S177" s="36"/>
      <c r="T177" s="36"/>
      <c r="U177" s="36"/>
      <c r="V177" s="36"/>
      <c r="W177" s="36"/>
      <c r="X177" s="36"/>
      <c r="Y177" s="36"/>
      <c r="Z177" s="36"/>
      <c r="AA177" s="36"/>
      <c r="AB177" s="36"/>
      <c r="AC177" s="36"/>
      <c r="AD177" s="36"/>
      <c r="AE177" s="36"/>
      <c r="AF177" s="36"/>
      <c r="AG177" s="36"/>
      <c r="AH177" s="36"/>
      <c r="AI177" s="36"/>
      <c r="AJ177" s="36"/>
      <c r="AK177" s="36"/>
      <c r="AL177" s="36"/>
      <c r="AM177" s="36"/>
      <c r="AN177" s="36"/>
      <c r="AO177" s="36"/>
      <c r="AP177" s="36"/>
      <c r="AQ177" s="36"/>
    </row>
    <row r="178" spans="1:43" x14ac:dyDescent="0.25">
      <c r="A178" s="36"/>
      <c r="H178" s="36"/>
      <c r="I178" s="36"/>
      <c r="J178" s="36"/>
      <c r="K178" s="36"/>
      <c r="L178" s="36"/>
      <c r="M178" s="36"/>
      <c r="N178" s="36"/>
      <c r="O178" s="36"/>
      <c r="P178" s="36"/>
      <c r="Q178" s="36"/>
      <c r="R178" s="36"/>
      <c r="S178" s="36"/>
      <c r="T178" s="36"/>
      <c r="U178" s="36"/>
      <c r="V178" s="36"/>
      <c r="W178" s="36"/>
      <c r="X178" s="36"/>
      <c r="Y178" s="36"/>
      <c r="Z178" s="36"/>
      <c r="AA178" s="36"/>
      <c r="AB178" s="36"/>
      <c r="AC178" s="36"/>
      <c r="AD178" s="36"/>
      <c r="AE178" s="36"/>
      <c r="AF178" s="36"/>
      <c r="AG178" s="36"/>
      <c r="AH178" s="36"/>
      <c r="AI178" s="36"/>
      <c r="AJ178" s="36"/>
      <c r="AK178" s="36"/>
      <c r="AL178" s="36"/>
      <c r="AM178" s="36"/>
      <c r="AN178" s="36"/>
      <c r="AO178" s="36"/>
      <c r="AP178" s="36"/>
      <c r="AQ178" s="36"/>
    </row>
    <row r="179" spans="1:43" x14ac:dyDescent="0.25">
      <c r="A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row>
    <row r="180" spans="1:43" x14ac:dyDescent="0.25">
      <c r="A180" s="36"/>
      <c r="H180" s="36"/>
      <c r="I180" s="36"/>
      <c r="J180" s="36"/>
      <c r="K180" s="36"/>
      <c r="L180" s="36"/>
      <c r="M180" s="36"/>
      <c r="N180" s="36"/>
      <c r="O180" s="36"/>
      <c r="P180" s="36"/>
      <c r="Q180" s="36"/>
      <c r="R180" s="36"/>
      <c r="S180" s="36"/>
      <c r="T180" s="36"/>
      <c r="U180" s="36"/>
      <c r="V180" s="36"/>
      <c r="W180" s="36"/>
      <c r="X180" s="36"/>
      <c r="Y180" s="36"/>
      <c r="Z180" s="36"/>
      <c r="AA180" s="36"/>
      <c r="AB180" s="36"/>
      <c r="AC180" s="36"/>
      <c r="AD180" s="36"/>
      <c r="AE180" s="36"/>
      <c r="AF180" s="36"/>
      <c r="AG180" s="36"/>
      <c r="AH180" s="36"/>
      <c r="AI180" s="36"/>
      <c r="AJ180" s="36"/>
      <c r="AK180" s="36"/>
      <c r="AL180" s="36"/>
      <c r="AM180" s="36"/>
      <c r="AN180" s="36"/>
      <c r="AO180" s="36"/>
      <c r="AP180" s="36"/>
      <c r="AQ180" s="36"/>
    </row>
    <row r="181" spans="1:43" x14ac:dyDescent="0.25">
      <c r="A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row>
    <row r="182" spans="1:43" x14ac:dyDescent="0.25">
      <c r="A182" s="36"/>
      <c r="H182" s="36"/>
      <c r="I182" s="36"/>
      <c r="J182" s="36"/>
      <c r="K182" s="36"/>
      <c r="L182" s="36"/>
      <c r="M182" s="36"/>
      <c r="N182" s="36"/>
      <c r="O182" s="36"/>
      <c r="P182" s="36"/>
      <c r="Q182" s="36"/>
      <c r="R182" s="36"/>
      <c r="S182" s="36"/>
      <c r="T182" s="36"/>
      <c r="U182" s="36"/>
      <c r="V182" s="36"/>
      <c r="W182" s="36"/>
      <c r="X182" s="36"/>
      <c r="Y182" s="36"/>
      <c r="Z182" s="36"/>
      <c r="AA182" s="36"/>
      <c r="AB182" s="36"/>
      <c r="AC182" s="36"/>
      <c r="AD182" s="36"/>
      <c r="AE182" s="36"/>
      <c r="AF182" s="36"/>
      <c r="AG182" s="36"/>
      <c r="AH182" s="36"/>
      <c r="AI182" s="36"/>
      <c r="AJ182" s="36"/>
      <c r="AK182" s="36"/>
      <c r="AL182" s="36"/>
      <c r="AM182" s="36"/>
      <c r="AN182" s="36"/>
      <c r="AO182" s="36"/>
      <c r="AP182" s="36"/>
      <c r="AQ182" s="36"/>
    </row>
    <row r="183" spans="1:43" x14ac:dyDescent="0.25">
      <c r="A183" s="36"/>
      <c r="H183" s="36"/>
      <c r="I183" s="36"/>
      <c r="J183" s="36"/>
      <c r="K183" s="36"/>
      <c r="L183" s="36"/>
      <c r="M183" s="36"/>
      <c r="N183" s="36"/>
      <c r="O183" s="36"/>
      <c r="P183" s="36"/>
      <c r="Q183" s="36"/>
      <c r="R183" s="36"/>
      <c r="S183" s="36"/>
      <c r="T183" s="36"/>
      <c r="U183" s="36"/>
      <c r="V183" s="36"/>
      <c r="W183" s="36"/>
      <c r="X183" s="36"/>
      <c r="Y183" s="36"/>
      <c r="Z183" s="36"/>
      <c r="AA183" s="36"/>
      <c r="AB183" s="36"/>
      <c r="AC183" s="36"/>
      <c r="AD183" s="36"/>
      <c r="AE183" s="36"/>
      <c r="AF183" s="36"/>
      <c r="AG183" s="36"/>
      <c r="AH183" s="36"/>
      <c r="AI183" s="36"/>
      <c r="AJ183" s="36"/>
      <c r="AK183" s="36"/>
      <c r="AL183" s="36"/>
      <c r="AM183" s="36"/>
      <c r="AN183" s="36"/>
      <c r="AO183" s="36"/>
      <c r="AP183" s="36"/>
      <c r="AQ183" s="36"/>
    </row>
    <row r="184" spans="1:43" x14ac:dyDescent="0.25">
      <c r="A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row>
    <row r="185" spans="1:43" x14ac:dyDescent="0.25">
      <c r="A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row>
    <row r="186" spans="1:43" x14ac:dyDescent="0.25">
      <c r="A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row>
    <row r="187" spans="1:43" x14ac:dyDescent="0.25">
      <c r="A187" s="36"/>
      <c r="H187" s="36"/>
      <c r="I187" s="36"/>
      <c r="J187" s="36"/>
      <c r="K187" s="36"/>
      <c r="L187" s="36"/>
      <c r="M187" s="36"/>
      <c r="N187" s="36"/>
      <c r="O187" s="36"/>
      <c r="P187" s="36"/>
      <c r="Q187" s="36"/>
      <c r="R187" s="36"/>
      <c r="S187" s="36"/>
      <c r="T187" s="36"/>
      <c r="U187" s="36"/>
      <c r="V187" s="36"/>
      <c r="W187" s="36"/>
      <c r="X187" s="36"/>
      <c r="Y187" s="36"/>
      <c r="Z187" s="36"/>
      <c r="AA187" s="36"/>
      <c r="AB187" s="36"/>
      <c r="AC187" s="36"/>
      <c r="AD187" s="36"/>
      <c r="AE187" s="36"/>
      <c r="AF187" s="36"/>
      <c r="AG187" s="36"/>
      <c r="AH187" s="36"/>
      <c r="AI187" s="36"/>
      <c r="AJ187" s="36"/>
      <c r="AK187" s="36"/>
      <c r="AL187" s="36"/>
      <c r="AM187" s="36"/>
      <c r="AN187" s="36"/>
      <c r="AO187" s="36"/>
      <c r="AP187" s="36"/>
      <c r="AQ187" s="36"/>
    </row>
    <row r="188" spans="1:43" x14ac:dyDescent="0.25">
      <c r="A188" s="36"/>
      <c r="H188" s="36"/>
      <c r="I188" s="36"/>
      <c r="J188" s="36"/>
      <c r="K188" s="36"/>
      <c r="L188" s="36"/>
      <c r="M188" s="36"/>
      <c r="N188" s="36"/>
      <c r="O188" s="36"/>
      <c r="P188" s="36"/>
      <c r="Q188" s="36"/>
      <c r="R188" s="36"/>
      <c r="S188" s="36"/>
      <c r="T188" s="36"/>
      <c r="U188" s="36"/>
      <c r="V188" s="36"/>
      <c r="W188" s="36"/>
      <c r="X188" s="36"/>
      <c r="Y188" s="36"/>
      <c r="Z188" s="36"/>
      <c r="AA188" s="36"/>
      <c r="AB188" s="36"/>
      <c r="AC188" s="36"/>
      <c r="AD188" s="36"/>
      <c r="AE188" s="36"/>
      <c r="AF188" s="36"/>
      <c r="AG188" s="36"/>
      <c r="AH188" s="36"/>
      <c r="AI188" s="36"/>
      <c r="AJ188" s="36"/>
      <c r="AK188" s="36"/>
      <c r="AL188" s="36"/>
      <c r="AM188" s="36"/>
      <c r="AN188" s="36"/>
      <c r="AO188" s="36"/>
      <c r="AP188" s="36"/>
      <c r="AQ188" s="36"/>
    </row>
    <row r="189" spans="1:43" x14ac:dyDescent="0.25">
      <c r="A189" s="36"/>
      <c r="H189" s="36"/>
      <c r="I189" s="36"/>
      <c r="J189" s="36"/>
      <c r="K189" s="36"/>
      <c r="L189" s="36"/>
      <c r="M189" s="36"/>
      <c r="N189" s="36"/>
      <c r="O189" s="36"/>
      <c r="P189" s="36"/>
      <c r="Q189" s="36"/>
      <c r="R189" s="36"/>
      <c r="S189" s="36"/>
      <c r="T189" s="36"/>
      <c r="U189" s="36"/>
      <c r="V189" s="36"/>
      <c r="W189" s="36"/>
      <c r="X189" s="36"/>
      <c r="Y189" s="36"/>
      <c r="Z189" s="36"/>
      <c r="AA189" s="36"/>
      <c r="AB189" s="36"/>
      <c r="AC189" s="36"/>
      <c r="AD189" s="36"/>
      <c r="AE189" s="36"/>
      <c r="AF189" s="36"/>
      <c r="AG189" s="36"/>
      <c r="AH189" s="36"/>
      <c r="AI189" s="36"/>
      <c r="AJ189" s="36"/>
      <c r="AK189" s="36"/>
      <c r="AL189" s="36"/>
      <c r="AM189" s="36"/>
      <c r="AN189" s="36"/>
      <c r="AO189" s="36"/>
      <c r="AP189" s="36"/>
      <c r="AQ189" s="36"/>
    </row>
    <row r="190" spans="1:43" x14ac:dyDescent="0.25">
      <c r="A190" s="36"/>
      <c r="H190" s="36"/>
      <c r="I190" s="36"/>
      <c r="J190" s="36"/>
      <c r="K190" s="36"/>
      <c r="L190" s="36"/>
      <c r="M190" s="36"/>
      <c r="N190" s="36"/>
      <c r="O190" s="36"/>
      <c r="P190" s="36"/>
      <c r="Q190" s="36"/>
      <c r="R190" s="36"/>
      <c r="S190" s="36"/>
      <c r="T190" s="36"/>
      <c r="U190" s="36"/>
      <c r="V190" s="36"/>
      <c r="W190" s="36"/>
      <c r="X190" s="36"/>
      <c r="Y190" s="36"/>
      <c r="Z190" s="36"/>
      <c r="AA190" s="36"/>
      <c r="AB190" s="36"/>
      <c r="AC190" s="36"/>
      <c r="AD190" s="36"/>
      <c r="AE190" s="36"/>
      <c r="AF190" s="36"/>
      <c r="AG190" s="36"/>
      <c r="AH190" s="36"/>
      <c r="AI190" s="36"/>
      <c r="AJ190" s="36"/>
      <c r="AK190" s="36"/>
      <c r="AL190" s="36"/>
      <c r="AM190" s="36"/>
      <c r="AN190" s="36"/>
      <c r="AO190" s="36"/>
      <c r="AP190" s="36"/>
      <c r="AQ190" s="36"/>
    </row>
    <row r="191" spans="1:43" x14ac:dyDescent="0.25">
      <c r="A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row>
    <row r="192" spans="1:43" x14ac:dyDescent="0.25">
      <c r="A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row>
    <row r="193" spans="1:43" x14ac:dyDescent="0.25">
      <c r="A193" s="36"/>
      <c r="H193" s="36"/>
      <c r="I193" s="36"/>
      <c r="J193" s="36"/>
      <c r="K193" s="36"/>
      <c r="L193" s="36"/>
      <c r="M193" s="36"/>
      <c r="N193" s="36"/>
      <c r="O193" s="36"/>
      <c r="P193" s="36"/>
      <c r="Q193" s="36"/>
      <c r="R193" s="36"/>
      <c r="S193" s="36"/>
      <c r="T193" s="36"/>
      <c r="U193" s="36"/>
      <c r="V193" s="36"/>
      <c r="W193" s="36"/>
      <c r="X193" s="36"/>
      <c r="Y193" s="36"/>
      <c r="Z193" s="36"/>
      <c r="AA193" s="36"/>
      <c r="AB193" s="36"/>
      <c r="AC193" s="36"/>
      <c r="AD193" s="36"/>
      <c r="AE193" s="36"/>
      <c r="AF193" s="36"/>
      <c r="AG193" s="36"/>
      <c r="AH193" s="36"/>
      <c r="AI193" s="36"/>
      <c r="AJ193" s="36"/>
      <c r="AK193" s="36"/>
      <c r="AL193" s="36"/>
      <c r="AM193" s="36"/>
      <c r="AN193" s="36"/>
      <c r="AO193" s="36"/>
      <c r="AP193" s="36"/>
      <c r="AQ193" s="36"/>
    </row>
    <row r="194" spans="1:43" x14ac:dyDescent="0.25">
      <c r="A194" s="36"/>
      <c r="H194" s="36"/>
      <c r="I194" s="36"/>
      <c r="J194" s="36"/>
      <c r="K194" s="36"/>
      <c r="L194" s="36"/>
      <c r="M194" s="36"/>
      <c r="N194" s="36"/>
      <c r="O194" s="36"/>
      <c r="P194" s="36"/>
      <c r="Q194" s="36"/>
      <c r="R194" s="36"/>
      <c r="S194" s="36"/>
      <c r="T194" s="36"/>
      <c r="U194" s="36"/>
      <c r="V194" s="36"/>
      <c r="W194" s="36"/>
      <c r="X194" s="36"/>
      <c r="Y194" s="36"/>
      <c r="Z194" s="36"/>
      <c r="AA194" s="36"/>
      <c r="AB194" s="36"/>
      <c r="AC194" s="36"/>
      <c r="AD194" s="36"/>
      <c r="AE194" s="36"/>
      <c r="AF194" s="36"/>
      <c r="AG194" s="36"/>
      <c r="AH194" s="36"/>
      <c r="AI194" s="36"/>
      <c r="AJ194" s="36"/>
      <c r="AK194" s="36"/>
      <c r="AL194" s="36"/>
      <c r="AM194" s="36"/>
      <c r="AN194" s="36"/>
      <c r="AO194" s="36"/>
      <c r="AP194" s="36"/>
      <c r="AQ194" s="36"/>
    </row>
    <row r="195" spans="1:43" x14ac:dyDescent="0.25">
      <c r="A195" s="36"/>
      <c r="H195" s="36"/>
      <c r="I195" s="36"/>
      <c r="J195" s="36"/>
      <c r="K195" s="36"/>
      <c r="L195" s="36"/>
      <c r="M195" s="36"/>
      <c r="N195" s="36"/>
      <c r="O195" s="36"/>
      <c r="P195" s="36"/>
      <c r="Q195" s="36"/>
      <c r="R195" s="36"/>
      <c r="S195" s="36"/>
      <c r="T195" s="36"/>
      <c r="U195" s="36"/>
      <c r="V195" s="36"/>
      <c r="W195" s="36"/>
      <c r="X195" s="36"/>
      <c r="Y195" s="36"/>
      <c r="Z195" s="36"/>
      <c r="AA195" s="36"/>
      <c r="AB195" s="36"/>
      <c r="AC195" s="36"/>
      <c r="AD195" s="36"/>
      <c r="AE195" s="36"/>
      <c r="AF195" s="36"/>
      <c r="AG195" s="36"/>
      <c r="AH195" s="36"/>
      <c r="AI195" s="36"/>
      <c r="AJ195" s="36"/>
      <c r="AK195" s="36"/>
      <c r="AL195" s="36"/>
      <c r="AM195" s="36"/>
      <c r="AN195" s="36"/>
      <c r="AO195" s="36"/>
      <c r="AP195" s="36"/>
      <c r="AQ195" s="36"/>
    </row>
    <row r="196" spans="1:43" x14ac:dyDescent="0.25">
      <c r="A196" s="36"/>
      <c r="H196" s="36"/>
      <c r="I196" s="36"/>
      <c r="J196" s="36"/>
      <c r="K196" s="36"/>
      <c r="L196" s="36"/>
      <c r="M196" s="36"/>
      <c r="N196" s="36"/>
      <c r="O196" s="36"/>
      <c r="P196" s="36"/>
      <c r="Q196" s="36"/>
      <c r="R196" s="36"/>
      <c r="S196" s="36"/>
      <c r="T196" s="36"/>
      <c r="U196" s="36"/>
      <c r="V196" s="36"/>
      <c r="W196" s="36"/>
      <c r="X196" s="36"/>
      <c r="Y196" s="36"/>
      <c r="Z196" s="36"/>
      <c r="AA196" s="36"/>
      <c r="AB196" s="36"/>
      <c r="AC196" s="36"/>
      <c r="AD196" s="36"/>
      <c r="AE196" s="36"/>
      <c r="AF196" s="36"/>
      <c r="AG196" s="36"/>
      <c r="AH196" s="36"/>
      <c r="AI196" s="36"/>
      <c r="AJ196" s="36"/>
      <c r="AK196" s="36"/>
      <c r="AL196" s="36"/>
      <c r="AM196" s="36"/>
      <c r="AN196" s="36"/>
      <c r="AO196" s="36"/>
      <c r="AP196" s="36"/>
      <c r="AQ196" s="36"/>
    </row>
    <row r="197" spans="1:43" x14ac:dyDescent="0.25">
      <c r="A197" s="36"/>
      <c r="H197" s="36"/>
      <c r="I197" s="36"/>
      <c r="J197" s="36"/>
      <c r="K197" s="36"/>
      <c r="L197" s="36"/>
      <c r="M197" s="36"/>
      <c r="N197" s="36"/>
      <c r="O197" s="36"/>
      <c r="P197" s="36"/>
      <c r="Q197" s="36"/>
      <c r="R197" s="36"/>
      <c r="S197" s="36"/>
      <c r="T197" s="36"/>
      <c r="U197" s="36"/>
      <c r="V197" s="36"/>
      <c r="W197" s="36"/>
      <c r="X197" s="36"/>
      <c r="Y197" s="36"/>
      <c r="Z197" s="36"/>
      <c r="AA197" s="36"/>
      <c r="AB197" s="36"/>
      <c r="AC197" s="36"/>
      <c r="AD197" s="36"/>
      <c r="AE197" s="36"/>
      <c r="AF197" s="36"/>
      <c r="AG197" s="36"/>
      <c r="AH197" s="36"/>
      <c r="AI197" s="36"/>
      <c r="AJ197" s="36"/>
      <c r="AK197" s="36"/>
      <c r="AL197" s="36"/>
      <c r="AM197" s="36"/>
      <c r="AN197" s="36"/>
      <c r="AO197" s="36"/>
      <c r="AP197" s="36"/>
      <c r="AQ197" s="36"/>
    </row>
    <row r="198" spans="1:43" x14ac:dyDescent="0.25">
      <c r="A198" s="36"/>
      <c r="H198" s="36"/>
      <c r="I198" s="36"/>
      <c r="J198" s="36"/>
      <c r="K198" s="36"/>
      <c r="L198" s="36"/>
      <c r="M198" s="36"/>
      <c r="N198" s="36"/>
      <c r="O198" s="36"/>
      <c r="P198" s="36"/>
      <c r="Q198" s="36"/>
      <c r="R198" s="36"/>
      <c r="S198" s="36"/>
      <c r="T198" s="36"/>
      <c r="U198" s="36"/>
      <c r="V198" s="36"/>
      <c r="W198" s="36"/>
      <c r="X198" s="36"/>
      <c r="Y198" s="36"/>
      <c r="Z198" s="36"/>
      <c r="AA198" s="36"/>
      <c r="AB198" s="36"/>
      <c r="AC198" s="36"/>
      <c r="AD198" s="36"/>
      <c r="AE198" s="36"/>
      <c r="AF198" s="36"/>
      <c r="AG198" s="36"/>
      <c r="AH198" s="36"/>
      <c r="AI198" s="36"/>
      <c r="AJ198" s="36"/>
      <c r="AK198" s="36"/>
      <c r="AL198" s="36"/>
      <c r="AM198" s="36"/>
      <c r="AN198" s="36"/>
      <c r="AO198" s="36"/>
      <c r="AP198" s="36"/>
      <c r="AQ198" s="36"/>
    </row>
    <row r="199" spans="1:43" x14ac:dyDescent="0.25">
      <c r="A199" s="36"/>
      <c r="H199" s="36"/>
      <c r="I199" s="36"/>
      <c r="J199" s="36"/>
      <c r="K199" s="36"/>
      <c r="L199" s="36"/>
      <c r="M199" s="36"/>
      <c r="N199" s="36"/>
      <c r="O199" s="36"/>
      <c r="P199" s="36"/>
      <c r="Q199" s="36"/>
      <c r="R199" s="36"/>
      <c r="S199" s="36"/>
      <c r="T199" s="36"/>
      <c r="U199" s="36"/>
      <c r="V199" s="36"/>
      <c r="W199" s="36"/>
      <c r="X199" s="36"/>
      <c r="Y199" s="36"/>
      <c r="Z199" s="36"/>
      <c r="AA199" s="36"/>
      <c r="AB199" s="36"/>
      <c r="AC199" s="36"/>
      <c r="AD199" s="36"/>
      <c r="AE199" s="36"/>
      <c r="AF199" s="36"/>
      <c r="AG199" s="36"/>
      <c r="AH199" s="36"/>
      <c r="AI199" s="36"/>
      <c r="AJ199" s="36"/>
      <c r="AK199" s="36"/>
      <c r="AL199" s="36"/>
      <c r="AM199" s="36"/>
      <c r="AN199" s="36"/>
      <c r="AO199" s="36"/>
      <c r="AP199" s="36"/>
      <c r="AQ199" s="36"/>
    </row>
    <row r="200" spans="1:43" x14ac:dyDescent="0.25">
      <c r="A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c r="AF200" s="36"/>
      <c r="AG200" s="36"/>
      <c r="AH200" s="36"/>
      <c r="AI200" s="36"/>
      <c r="AJ200" s="36"/>
      <c r="AK200" s="36"/>
      <c r="AL200" s="36"/>
      <c r="AM200" s="36"/>
      <c r="AN200" s="36"/>
      <c r="AO200" s="36"/>
      <c r="AP200" s="36"/>
      <c r="AQ200" s="36"/>
    </row>
    <row r="201" spans="1:43" x14ac:dyDescent="0.25">
      <c r="A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c r="AF201" s="36"/>
      <c r="AG201" s="36"/>
      <c r="AH201" s="36"/>
      <c r="AI201" s="36"/>
      <c r="AJ201" s="36"/>
      <c r="AK201" s="36"/>
      <c r="AL201" s="36"/>
      <c r="AM201" s="36"/>
      <c r="AN201" s="36"/>
      <c r="AO201" s="36"/>
      <c r="AP201" s="36"/>
      <c r="AQ201" s="36"/>
    </row>
    <row r="202" spans="1:43" x14ac:dyDescent="0.25">
      <c r="A202" s="36"/>
      <c r="H202" s="36"/>
      <c r="I202" s="36"/>
      <c r="J202" s="36"/>
      <c r="K202" s="36"/>
      <c r="L202" s="36"/>
      <c r="M202" s="36"/>
      <c r="N202" s="36"/>
      <c r="O202" s="36"/>
      <c r="P202" s="36"/>
      <c r="Q202" s="36"/>
      <c r="R202" s="36"/>
      <c r="S202" s="36"/>
      <c r="T202" s="36"/>
      <c r="U202" s="36"/>
      <c r="V202" s="36"/>
      <c r="W202" s="36"/>
      <c r="X202" s="36"/>
      <c r="Y202" s="36"/>
      <c r="Z202" s="36"/>
      <c r="AA202" s="36"/>
      <c r="AB202" s="36"/>
      <c r="AC202" s="36"/>
      <c r="AD202" s="36"/>
      <c r="AE202" s="36"/>
      <c r="AF202" s="36"/>
      <c r="AG202" s="36"/>
      <c r="AH202" s="36"/>
      <c r="AI202" s="36"/>
      <c r="AJ202" s="36"/>
      <c r="AK202" s="36"/>
      <c r="AL202" s="36"/>
      <c r="AM202" s="36"/>
      <c r="AN202" s="36"/>
      <c r="AO202" s="36"/>
      <c r="AP202" s="36"/>
      <c r="AQ202" s="36"/>
    </row>
    <row r="203" spans="1:43" x14ac:dyDescent="0.25">
      <c r="A203" s="36"/>
      <c r="H203" s="36"/>
      <c r="I203" s="36"/>
      <c r="J203" s="36"/>
      <c r="K203" s="36"/>
      <c r="L203" s="36"/>
      <c r="M203" s="36"/>
      <c r="N203" s="36"/>
      <c r="O203" s="36"/>
      <c r="P203" s="36"/>
      <c r="Q203" s="36"/>
      <c r="R203" s="36"/>
      <c r="S203" s="36"/>
      <c r="T203" s="36"/>
      <c r="U203" s="36"/>
      <c r="V203" s="36"/>
      <c r="W203" s="36"/>
      <c r="X203" s="36"/>
      <c r="Y203" s="36"/>
      <c r="Z203" s="36"/>
      <c r="AA203" s="36"/>
      <c r="AB203" s="36"/>
      <c r="AC203" s="36"/>
      <c r="AD203" s="36"/>
      <c r="AE203" s="36"/>
      <c r="AF203" s="36"/>
      <c r="AG203" s="36"/>
      <c r="AH203" s="36"/>
      <c r="AI203" s="36"/>
      <c r="AJ203" s="36"/>
      <c r="AK203" s="36"/>
      <c r="AL203" s="36"/>
      <c r="AM203" s="36"/>
      <c r="AN203" s="36"/>
      <c r="AO203" s="36"/>
      <c r="AP203" s="36"/>
      <c r="AQ203" s="36"/>
    </row>
    <row r="204" spans="1:43" x14ac:dyDescent="0.25">
      <c r="A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c r="AF204" s="36"/>
      <c r="AG204" s="36"/>
      <c r="AH204" s="36"/>
      <c r="AI204" s="36"/>
      <c r="AJ204" s="36"/>
      <c r="AK204" s="36"/>
      <c r="AL204" s="36"/>
      <c r="AM204" s="36"/>
      <c r="AN204" s="36"/>
      <c r="AO204" s="36"/>
      <c r="AP204" s="36"/>
      <c r="AQ204" s="36"/>
    </row>
    <row r="205" spans="1:43" x14ac:dyDescent="0.25">
      <c r="A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c r="AF205" s="36"/>
      <c r="AG205" s="36"/>
      <c r="AH205" s="36"/>
      <c r="AI205" s="36"/>
      <c r="AJ205" s="36"/>
      <c r="AK205" s="36"/>
      <c r="AL205" s="36"/>
      <c r="AM205" s="36"/>
      <c r="AN205" s="36"/>
      <c r="AO205" s="36"/>
      <c r="AP205" s="36"/>
      <c r="AQ205" s="36"/>
    </row>
    <row r="206" spans="1:43" x14ac:dyDescent="0.25">
      <c r="A206" s="36"/>
      <c r="H206" s="36"/>
      <c r="I206" s="36"/>
      <c r="J206" s="36"/>
      <c r="K206" s="36"/>
      <c r="L206" s="36"/>
      <c r="M206" s="36"/>
      <c r="N206" s="36"/>
      <c r="O206" s="36"/>
      <c r="P206" s="36"/>
      <c r="Q206" s="36"/>
      <c r="R206" s="36"/>
      <c r="S206" s="36"/>
      <c r="T206" s="36"/>
      <c r="U206" s="36"/>
      <c r="V206" s="36"/>
      <c r="W206" s="36"/>
      <c r="X206" s="36"/>
      <c r="Y206" s="36"/>
      <c r="Z206" s="36"/>
      <c r="AA206" s="36"/>
      <c r="AB206" s="36"/>
      <c r="AC206" s="36"/>
      <c r="AD206" s="36"/>
      <c r="AE206" s="36"/>
      <c r="AF206" s="36"/>
      <c r="AG206" s="36"/>
      <c r="AH206" s="36"/>
      <c r="AI206" s="36"/>
      <c r="AJ206" s="36"/>
      <c r="AK206" s="36"/>
      <c r="AL206" s="36"/>
      <c r="AM206" s="36"/>
      <c r="AN206" s="36"/>
      <c r="AO206" s="36"/>
      <c r="AP206" s="36"/>
      <c r="AQ206" s="36"/>
    </row>
    <row r="207" spans="1:43" x14ac:dyDescent="0.25">
      <c r="A207" s="36"/>
      <c r="H207" s="36"/>
      <c r="I207" s="36"/>
      <c r="J207" s="36"/>
      <c r="K207" s="36"/>
      <c r="L207" s="36"/>
      <c r="M207" s="36"/>
      <c r="N207" s="36"/>
      <c r="O207" s="36"/>
      <c r="P207" s="36"/>
      <c r="Q207" s="36"/>
      <c r="R207" s="36"/>
      <c r="S207" s="36"/>
      <c r="T207" s="36"/>
      <c r="U207" s="36"/>
      <c r="V207" s="36"/>
      <c r="W207" s="36"/>
      <c r="X207" s="36"/>
      <c r="Y207" s="36"/>
      <c r="Z207" s="36"/>
      <c r="AA207" s="36"/>
      <c r="AB207" s="36"/>
      <c r="AC207" s="36"/>
      <c r="AD207" s="36"/>
      <c r="AE207" s="36"/>
      <c r="AF207" s="36"/>
      <c r="AG207" s="36"/>
      <c r="AH207" s="36"/>
      <c r="AI207" s="36"/>
      <c r="AJ207" s="36"/>
      <c r="AK207" s="36"/>
      <c r="AL207" s="36"/>
      <c r="AM207" s="36"/>
      <c r="AN207" s="36"/>
      <c r="AO207" s="36"/>
      <c r="AP207" s="36"/>
      <c r="AQ207" s="36"/>
    </row>
    <row r="208" spans="1:43" x14ac:dyDescent="0.25">
      <c r="A208" s="36"/>
      <c r="H208" s="36"/>
      <c r="I208" s="36"/>
      <c r="J208" s="36"/>
      <c r="K208" s="36"/>
      <c r="L208" s="36"/>
      <c r="M208" s="36"/>
      <c r="N208" s="36"/>
      <c r="O208" s="36"/>
      <c r="P208" s="36"/>
      <c r="Q208" s="36"/>
      <c r="R208" s="36"/>
      <c r="S208" s="36"/>
      <c r="T208" s="36"/>
      <c r="U208" s="36"/>
      <c r="V208" s="36"/>
      <c r="W208" s="36"/>
      <c r="X208" s="36"/>
      <c r="Y208" s="36"/>
      <c r="Z208" s="36"/>
      <c r="AA208" s="36"/>
      <c r="AB208" s="36"/>
      <c r="AC208" s="36"/>
      <c r="AD208" s="36"/>
      <c r="AE208" s="36"/>
      <c r="AF208" s="36"/>
      <c r="AG208" s="36"/>
      <c r="AH208" s="36"/>
      <c r="AI208" s="36"/>
      <c r="AJ208" s="36"/>
      <c r="AK208" s="36"/>
      <c r="AL208" s="36"/>
      <c r="AM208" s="36"/>
      <c r="AN208" s="36"/>
      <c r="AO208" s="36"/>
      <c r="AP208" s="36"/>
      <c r="AQ208" s="36"/>
    </row>
    <row r="209" spans="1:43" x14ac:dyDescent="0.25">
      <c r="A209" s="36"/>
      <c r="H209" s="36"/>
      <c r="I209" s="36"/>
      <c r="J209" s="36"/>
      <c r="K209" s="36"/>
      <c r="L209" s="36"/>
      <c r="M209" s="36"/>
      <c r="N209" s="36"/>
      <c r="O209" s="36"/>
      <c r="P209" s="36"/>
      <c r="Q209" s="36"/>
      <c r="R209" s="36"/>
      <c r="S209" s="36"/>
      <c r="T209" s="36"/>
      <c r="U209" s="36"/>
      <c r="V209" s="36"/>
      <c r="W209" s="36"/>
      <c r="X209" s="36"/>
      <c r="Y209" s="36"/>
      <c r="Z209" s="36"/>
      <c r="AA209" s="36"/>
      <c r="AB209" s="36"/>
      <c r="AC209" s="36"/>
      <c r="AD209" s="36"/>
      <c r="AE209" s="36"/>
      <c r="AF209" s="36"/>
      <c r="AG209" s="36"/>
      <c r="AH209" s="36"/>
      <c r="AI209" s="36"/>
      <c r="AJ209" s="36"/>
      <c r="AK209" s="36"/>
      <c r="AL209" s="36"/>
      <c r="AM209" s="36"/>
      <c r="AN209" s="36"/>
      <c r="AO209" s="36"/>
      <c r="AP209" s="36"/>
      <c r="AQ209" s="36"/>
    </row>
    <row r="210" spans="1:43" x14ac:dyDescent="0.25">
      <c r="A210" s="36"/>
      <c r="H210" s="36"/>
      <c r="I210" s="36"/>
      <c r="J210" s="36"/>
      <c r="K210" s="36"/>
      <c r="L210" s="36"/>
      <c r="M210" s="36"/>
      <c r="N210" s="36"/>
      <c r="O210" s="36"/>
      <c r="P210" s="36"/>
      <c r="Q210" s="36"/>
      <c r="R210" s="36"/>
      <c r="S210" s="36"/>
      <c r="T210" s="36"/>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row>
    <row r="211" spans="1:43" x14ac:dyDescent="0.25">
      <c r="A211" s="36"/>
      <c r="H211" s="36"/>
      <c r="I211" s="36"/>
      <c r="J211" s="36"/>
      <c r="K211" s="36"/>
      <c r="L211" s="36"/>
      <c r="M211" s="36"/>
      <c r="N211" s="36"/>
      <c r="O211" s="36"/>
      <c r="P211" s="36"/>
      <c r="Q211" s="36"/>
      <c r="R211" s="36"/>
      <c r="S211" s="36"/>
      <c r="T211" s="36"/>
      <c r="U211" s="36"/>
      <c r="V211" s="36"/>
      <c r="W211" s="36"/>
      <c r="X211" s="36"/>
      <c r="Y211" s="36"/>
      <c r="Z211" s="36"/>
      <c r="AA211" s="36"/>
      <c r="AB211" s="36"/>
      <c r="AC211" s="36"/>
      <c r="AD211" s="36"/>
      <c r="AE211" s="36"/>
      <c r="AF211" s="36"/>
      <c r="AG211" s="36"/>
      <c r="AH211" s="36"/>
      <c r="AI211" s="36"/>
      <c r="AJ211" s="36"/>
      <c r="AK211" s="36"/>
      <c r="AL211" s="36"/>
      <c r="AM211" s="36"/>
      <c r="AN211" s="36"/>
      <c r="AO211" s="36"/>
      <c r="AP211" s="36"/>
      <c r="AQ211" s="36"/>
    </row>
    <row r="212" spans="1:43" x14ac:dyDescent="0.25">
      <c r="A212" s="36"/>
      <c r="H212" s="36"/>
      <c r="I212" s="36"/>
      <c r="J212" s="36"/>
      <c r="K212" s="36"/>
      <c r="L212" s="36"/>
      <c r="M212" s="36"/>
      <c r="N212" s="36"/>
      <c r="O212" s="36"/>
      <c r="P212" s="36"/>
      <c r="Q212" s="36"/>
      <c r="R212" s="36"/>
      <c r="S212" s="36"/>
      <c r="T212" s="36"/>
      <c r="U212" s="36"/>
      <c r="V212" s="36"/>
      <c r="W212" s="36"/>
      <c r="X212" s="36"/>
      <c r="Y212" s="36"/>
      <c r="Z212" s="36"/>
      <c r="AA212" s="36"/>
      <c r="AB212" s="36"/>
      <c r="AC212" s="36"/>
      <c r="AD212" s="36"/>
      <c r="AE212" s="36"/>
      <c r="AF212" s="36"/>
      <c r="AG212" s="36"/>
      <c r="AH212" s="36"/>
      <c r="AI212" s="36"/>
      <c r="AJ212" s="36"/>
      <c r="AK212" s="36"/>
      <c r="AL212" s="36"/>
      <c r="AM212" s="36"/>
      <c r="AN212" s="36"/>
      <c r="AO212" s="36"/>
      <c r="AP212" s="36"/>
      <c r="AQ212" s="36"/>
    </row>
    <row r="213" spans="1:43" x14ac:dyDescent="0.25">
      <c r="A213" s="36"/>
      <c r="H213" s="36"/>
      <c r="I213" s="36"/>
      <c r="J213" s="36"/>
      <c r="K213" s="36"/>
      <c r="L213" s="36"/>
      <c r="M213" s="36"/>
      <c r="N213" s="36"/>
      <c r="O213" s="36"/>
      <c r="P213" s="36"/>
      <c r="Q213" s="36"/>
      <c r="R213" s="36"/>
      <c r="S213" s="36"/>
      <c r="T213" s="36"/>
      <c r="U213" s="36"/>
      <c r="V213" s="36"/>
      <c r="W213" s="36"/>
      <c r="X213" s="36"/>
      <c r="Y213" s="36"/>
      <c r="Z213" s="36"/>
      <c r="AA213" s="36"/>
      <c r="AB213" s="36"/>
      <c r="AC213" s="36"/>
      <c r="AD213" s="36"/>
      <c r="AE213" s="36"/>
      <c r="AF213" s="36"/>
      <c r="AG213" s="36"/>
      <c r="AH213" s="36"/>
      <c r="AI213" s="36"/>
      <c r="AJ213" s="36"/>
      <c r="AK213" s="36"/>
      <c r="AL213" s="36"/>
      <c r="AM213" s="36"/>
      <c r="AN213" s="36"/>
      <c r="AO213" s="36"/>
      <c r="AP213" s="36"/>
      <c r="AQ213" s="36"/>
    </row>
    <row r="214" spans="1:43" x14ac:dyDescent="0.25">
      <c r="A214" s="36"/>
    </row>
    <row r="215" spans="1:43" x14ac:dyDescent="0.25">
      <c r="A215" s="36"/>
    </row>
    <row r="216" spans="1:43" x14ac:dyDescent="0.25">
      <c r="A216" s="36"/>
    </row>
    <row r="217" spans="1:43" x14ac:dyDescent="0.25">
      <c r="A217" s="36"/>
    </row>
  </sheetData>
  <mergeCells count="17">
    <mergeCell ref="H26:J30"/>
    <mergeCell ref="K26:M30"/>
    <mergeCell ref="N26:P30"/>
    <mergeCell ref="Q26:S30"/>
    <mergeCell ref="T26:V30"/>
    <mergeCell ref="X10:AC13"/>
    <mergeCell ref="E10:G13"/>
    <mergeCell ref="X6:AC9"/>
    <mergeCell ref="B2:G4"/>
    <mergeCell ref="H2:V4"/>
    <mergeCell ref="B6:D25"/>
    <mergeCell ref="E6:G9"/>
    <mergeCell ref="E22:G25"/>
    <mergeCell ref="X18:AC21"/>
    <mergeCell ref="E18:G21"/>
    <mergeCell ref="X14:AC17"/>
    <mergeCell ref="E14:G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rgb="FF00B0F0"/>
  </sheetPr>
  <dimension ref="A1:AK55"/>
  <sheetViews>
    <sheetView zoomScale="70" zoomScaleNormal="70" workbookViewId="0">
      <selection activeCell="D16" sqref="D1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36"/>
      <c r="B1" s="737" t="s">
        <v>50</v>
      </c>
      <c r="C1" s="737"/>
      <c r="D1" s="737"/>
      <c r="E1" s="36"/>
      <c r="F1" s="36"/>
      <c r="G1" s="36"/>
      <c r="H1" s="36"/>
      <c r="I1" s="36"/>
      <c r="J1" s="36"/>
      <c r="K1" s="36"/>
      <c r="L1" s="36"/>
      <c r="M1" s="36"/>
      <c r="N1" s="36"/>
      <c r="O1" s="36"/>
      <c r="P1" s="36"/>
      <c r="Q1" s="36"/>
      <c r="R1" s="36"/>
      <c r="S1" s="36"/>
      <c r="T1" s="36"/>
      <c r="U1" s="36"/>
      <c r="V1" s="36"/>
      <c r="W1" s="36"/>
      <c r="X1" s="36"/>
      <c r="Y1" s="36"/>
      <c r="Z1" s="36"/>
      <c r="AA1" s="36"/>
      <c r="AB1" s="36"/>
      <c r="AC1" s="36"/>
      <c r="AD1" s="36"/>
      <c r="AE1" s="36"/>
    </row>
    <row r="2" spans="1:37" x14ac:dyDescent="0.25">
      <c r="A2" s="36"/>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row>
    <row r="3" spans="1:37" ht="25.5" x14ac:dyDescent="0.25">
      <c r="A3" s="36"/>
      <c r="B3" s="3"/>
      <c r="C3" s="4" t="s">
        <v>47</v>
      </c>
      <c r="D3" s="4" t="s">
        <v>2</v>
      </c>
      <c r="E3" s="36"/>
      <c r="F3" s="36"/>
      <c r="G3" s="36"/>
      <c r="H3" s="36"/>
      <c r="I3" s="36"/>
      <c r="J3" s="36"/>
      <c r="K3" s="36"/>
      <c r="L3" s="36"/>
      <c r="M3" s="36"/>
      <c r="N3" s="36"/>
      <c r="O3" s="36"/>
      <c r="P3" s="36"/>
      <c r="Q3" s="36"/>
      <c r="R3" s="36"/>
      <c r="S3" s="36"/>
      <c r="T3" s="36"/>
      <c r="U3" s="36"/>
      <c r="V3" s="36"/>
      <c r="W3" s="36"/>
      <c r="X3" s="36"/>
      <c r="Y3" s="36"/>
      <c r="Z3" s="36"/>
      <c r="AA3" s="36"/>
      <c r="AB3" s="36"/>
      <c r="AC3" s="36"/>
      <c r="AD3" s="36"/>
      <c r="AE3" s="36"/>
    </row>
    <row r="4" spans="1:37" ht="51" x14ac:dyDescent="0.25">
      <c r="A4" s="36"/>
      <c r="B4" s="5" t="s">
        <v>46</v>
      </c>
      <c r="C4" s="6" t="s">
        <v>97</v>
      </c>
      <c r="D4" s="7">
        <v>0.2</v>
      </c>
      <c r="E4" s="36"/>
      <c r="F4" s="36"/>
      <c r="G4" s="36"/>
      <c r="H4" s="36"/>
      <c r="I4" s="36"/>
      <c r="J4" s="36"/>
      <c r="K4" s="36"/>
      <c r="L4" s="36"/>
      <c r="M4" s="36"/>
      <c r="N4" s="36"/>
      <c r="O4" s="36"/>
      <c r="P4" s="36"/>
      <c r="Q4" s="36"/>
      <c r="R4" s="36"/>
      <c r="S4" s="36"/>
      <c r="T4" s="36"/>
      <c r="U4" s="36"/>
      <c r="V4" s="36"/>
      <c r="W4" s="36"/>
      <c r="X4" s="36"/>
      <c r="Y4" s="36"/>
      <c r="Z4" s="36"/>
      <c r="AA4" s="36"/>
      <c r="AB4" s="36"/>
      <c r="AC4" s="36"/>
      <c r="AD4" s="36"/>
      <c r="AE4" s="36"/>
    </row>
    <row r="5" spans="1:37" ht="51" x14ac:dyDescent="0.25">
      <c r="A5" s="36"/>
      <c r="B5" s="8" t="s">
        <v>48</v>
      </c>
      <c r="C5" s="9" t="s">
        <v>98</v>
      </c>
      <c r="D5" s="10">
        <v>0.4</v>
      </c>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7" ht="51" x14ac:dyDescent="0.25">
      <c r="A6" s="36"/>
      <c r="B6" s="11" t="s">
        <v>102</v>
      </c>
      <c r="C6" s="9" t="s">
        <v>99</v>
      </c>
      <c r="D6" s="10">
        <v>0.6</v>
      </c>
      <c r="E6" s="36"/>
      <c r="F6" s="36"/>
      <c r="G6" s="36"/>
      <c r="H6" s="36"/>
      <c r="I6" s="36"/>
      <c r="J6" s="36"/>
      <c r="K6" s="36"/>
      <c r="L6" s="36"/>
      <c r="M6" s="36"/>
      <c r="N6" s="36"/>
      <c r="O6" s="36"/>
      <c r="P6" s="36"/>
      <c r="Q6" s="36"/>
      <c r="R6" s="36"/>
      <c r="S6" s="36"/>
      <c r="T6" s="36"/>
      <c r="U6" s="36"/>
      <c r="V6" s="36"/>
      <c r="W6" s="36"/>
      <c r="X6" s="36"/>
      <c r="Y6" s="36"/>
      <c r="Z6" s="36"/>
      <c r="AA6" s="36"/>
      <c r="AB6" s="36"/>
      <c r="AC6" s="36"/>
      <c r="AD6" s="36"/>
      <c r="AE6" s="36"/>
    </row>
    <row r="7" spans="1:37" ht="76.5" x14ac:dyDescent="0.25">
      <c r="A7" s="36"/>
      <c r="B7" s="12" t="s">
        <v>4</v>
      </c>
      <c r="C7" s="9" t="s">
        <v>100</v>
      </c>
      <c r="D7" s="10">
        <v>0.8</v>
      </c>
      <c r="E7" s="36"/>
      <c r="F7" s="36"/>
      <c r="G7" s="36"/>
      <c r="H7" s="36"/>
      <c r="I7" s="36"/>
      <c r="J7" s="36"/>
      <c r="K7" s="36"/>
      <c r="L7" s="36"/>
      <c r="M7" s="36"/>
      <c r="N7" s="36"/>
      <c r="O7" s="36"/>
      <c r="P7" s="36"/>
      <c r="Q7" s="36"/>
      <c r="R7" s="36"/>
      <c r="S7" s="36"/>
      <c r="T7" s="36"/>
      <c r="U7" s="36"/>
      <c r="V7" s="36"/>
      <c r="W7" s="36"/>
      <c r="X7" s="36"/>
      <c r="Y7" s="36"/>
      <c r="Z7" s="36"/>
      <c r="AA7" s="36"/>
      <c r="AB7" s="36"/>
      <c r="AC7" s="36"/>
      <c r="AD7" s="36"/>
      <c r="AE7" s="36"/>
    </row>
    <row r="8" spans="1:37" ht="51" x14ac:dyDescent="0.25">
      <c r="A8" s="36"/>
      <c r="B8" s="13" t="s">
        <v>49</v>
      </c>
      <c r="C8" s="9" t="s">
        <v>101</v>
      </c>
      <c r="D8" s="10">
        <v>1</v>
      </c>
      <c r="E8" s="36"/>
      <c r="F8" s="36"/>
      <c r="G8" s="36"/>
      <c r="H8" s="36"/>
      <c r="I8" s="36"/>
      <c r="J8" s="36"/>
      <c r="K8" s="36"/>
      <c r="L8" s="36"/>
      <c r="M8" s="36"/>
      <c r="N8" s="36"/>
      <c r="O8" s="36"/>
      <c r="P8" s="36"/>
      <c r="Q8" s="36"/>
      <c r="R8" s="36"/>
      <c r="S8" s="36"/>
      <c r="T8" s="36"/>
      <c r="U8" s="36"/>
      <c r="V8" s="36"/>
      <c r="W8" s="36"/>
      <c r="X8" s="36"/>
      <c r="Y8" s="36"/>
      <c r="Z8" s="36"/>
      <c r="AA8" s="36"/>
      <c r="AB8" s="36"/>
      <c r="AC8" s="36"/>
      <c r="AD8" s="36"/>
      <c r="AE8" s="36"/>
    </row>
    <row r="9" spans="1:37" x14ac:dyDescent="0.25">
      <c r="A9" s="36"/>
      <c r="B9" s="60"/>
      <c r="C9" s="60"/>
      <c r="D9" s="60"/>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row>
    <row r="10" spans="1:37" ht="16.5" x14ac:dyDescent="0.25">
      <c r="A10" s="36"/>
      <c r="B10" s="61"/>
      <c r="C10" s="60"/>
      <c r="D10" s="60"/>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row>
    <row r="11" spans="1:37" x14ac:dyDescent="0.25">
      <c r="A11" s="36"/>
      <c r="B11" s="60"/>
      <c r="C11" s="60"/>
      <c r="D11" s="60"/>
      <c r="E11" s="36"/>
      <c r="F11" s="36"/>
      <c r="G11" s="36"/>
      <c r="H11" s="36"/>
      <c r="I11" s="36"/>
      <c r="J11" s="36"/>
      <c r="K11" s="36"/>
      <c r="L11" s="36"/>
      <c r="M11" s="36"/>
      <c r="N11" s="36"/>
      <c r="O11" s="36"/>
      <c r="P11" s="36"/>
      <c r="Q11" s="36"/>
      <c r="R11" s="36"/>
      <c r="S11" s="36"/>
      <c r="T11" s="36"/>
      <c r="U11" s="36"/>
      <c r="V11" s="36"/>
      <c r="W11" s="36"/>
      <c r="X11" s="36"/>
      <c r="Y11" s="36"/>
      <c r="Z11" s="36"/>
      <c r="AA11" s="36"/>
      <c r="AB11" s="36"/>
      <c r="AC11" s="36"/>
      <c r="AD11" s="36"/>
      <c r="AE11" s="36"/>
      <c r="AF11" s="36"/>
      <c r="AG11" s="36"/>
      <c r="AH11" s="36"/>
      <c r="AI11" s="36"/>
      <c r="AJ11" s="36"/>
      <c r="AK11" s="36"/>
    </row>
    <row r="12" spans="1:37" x14ac:dyDescent="0.25">
      <c r="A12" s="36"/>
      <c r="B12" s="60"/>
      <c r="C12" s="60"/>
      <c r="D12" s="60"/>
      <c r="E12" s="36"/>
      <c r="F12" s="36"/>
      <c r="G12" s="36"/>
      <c r="H12" s="36"/>
      <c r="I12" s="36"/>
      <c r="J12" s="36"/>
      <c r="K12" s="36"/>
      <c r="L12" s="36"/>
      <c r="M12" s="36"/>
      <c r="N12" s="36"/>
      <c r="O12" s="36"/>
      <c r="P12" s="36"/>
      <c r="Q12" s="36"/>
      <c r="R12" s="36"/>
      <c r="S12" s="36"/>
      <c r="T12" s="36"/>
      <c r="U12" s="36"/>
      <c r="V12" s="36"/>
      <c r="W12" s="36"/>
      <c r="X12" s="36"/>
      <c r="Y12" s="36"/>
      <c r="Z12" s="36"/>
      <c r="AA12" s="36"/>
      <c r="AB12" s="36"/>
      <c r="AC12" s="36"/>
      <c r="AD12" s="36"/>
      <c r="AE12" s="36"/>
      <c r="AF12" s="36"/>
      <c r="AG12" s="36"/>
      <c r="AH12" s="36"/>
      <c r="AI12" s="36"/>
      <c r="AJ12" s="36"/>
      <c r="AK12" s="36"/>
    </row>
    <row r="13" spans="1:37" x14ac:dyDescent="0.25">
      <c r="A13" s="36"/>
      <c r="B13" s="60"/>
      <c r="C13" s="60"/>
      <c r="D13" s="60"/>
      <c r="E13" s="36"/>
      <c r="F13" s="36"/>
      <c r="G13" s="36"/>
      <c r="H13" s="36"/>
      <c r="I13" s="36"/>
      <c r="J13" s="36"/>
      <c r="K13" s="36"/>
      <c r="L13" s="36"/>
      <c r="M13" s="36"/>
      <c r="N13" s="36"/>
      <c r="O13" s="36"/>
      <c r="P13" s="36"/>
      <c r="Q13" s="36"/>
      <c r="R13" s="36"/>
      <c r="S13" s="36"/>
      <c r="T13" s="36"/>
      <c r="U13" s="36"/>
      <c r="V13" s="36"/>
      <c r="W13" s="36"/>
      <c r="X13" s="36"/>
      <c r="Y13" s="36"/>
      <c r="Z13" s="36"/>
      <c r="AA13" s="36"/>
      <c r="AB13" s="36"/>
      <c r="AC13" s="36"/>
      <c r="AD13" s="36"/>
      <c r="AE13" s="36"/>
      <c r="AF13" s="36"/>
      <c r="AG13" s="36"/>
      <c r="AH13" s="36"/>
      <c r="AI13" s="36"/>
      <c r="AJ13" s="36"/>
      <c r="AK13" s="36"/>
    </row>
    <row r="14" spans="1:37" x14ac:dyDescent="0.25">
      <c r="A14" s="36"/>
      <c r="B14" s="60"/>
      <c r="C14" s="60"/>
      <c r="D14" s="60"/>
      <c r="E14" s="36"/>
      <c r="F14" s="36"/>
      <c r="G14" s="36"/>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row>
    <row r="15" spans="1:37" x14ac:dyDescent="0.25">
      <c r="A15" s="36"/>
      <c r="B15" s="60"/>
      <c r="C15" s="60"/>
      <c r="D15" s="60"/>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row>
    <row r="16" spans="1:37" x14ac:dyDescent="0.25">
      <c r="A16" s="36"/>
      <c r="B16" s="60"/>
      <c r="C16" s="60"/>
      <c r="D16" s="60"/>
      <c r="E16" s="36"/>
      <c r="F16" s="36"/>
      <c r="G16" s="36"/>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row>
    <row r="17" spans="1:37" x14ac:dyDescent="0.25">
      <c r="A17" s="36"/>
      <c r="B17" s="60"/>
      <c r="C17" s="60"/>
      <c r="D17" s="60"/>
      <c r="E17" s="36"/>
      <c r="F17" s="36"/>
      <c r="G17" s="36"/>
      <c r="H17" s="36"/>
      <c r="I17" s="36"/>
      <c r="J17" s="36"/>
      <c r="K17" s="36"/>
      <c r="L17" s="36"/>
      <c r="M17" s="36"/>
      <c r="N17" s="36"/>
      <c r="O17" s="36"/>
      <c r="P17" s="36"/>
      <c r="Q17" s="36"/>
      <c r="R17" s="36"/>
      <c r="S17" s="36"/>
      <c r="T17" s="36"/>
      <c r="U17" s="36"/>
      <c r="V17" s="36"/>
      <c r="W17" s="36"/>
      <c r="X17" s="36"/>
      <c r="Y17" s="36"/>
      <c r="Z17" s="36"/>
      <c r="AA17" s="36"/>
      <c r="AB17" s="36"/>
      <c r="AC17" s="36"/>
      <c r="AD17" s="36"/>
      <c r="AE17" s="36"/>
      <c r="AF17" s="36"/>
      <c r="AG17" s="36"/>
      <c r="AH17" s="36"/>
      <c r="AI17" s="36"/>
      <c r="AJ17" s="36"/>
      <c r="AK17" s="36"/>
    </row>
    <row r="18" spans="1:37" x14ac:dyDescent="0.25">
      <c r="A18" s="36"/>
      <c r="B18" s="60"/>
      <c r="C18" s="60"/>
      <c r="D18" s="60"/>
      <c r="E18" s="36"/>
      <c r="F18" s="36"/>
      <c r="G18" s="36"/>
      <c r="H18" s="36"/>
      <c r="I18" s="36"/>
      <c r="J18" s="36"/>
      <c r="K18" s="36"/>
      <c r="L18" s="36"/>
      <c r="M18" s="36"/>
      <c r="N18" s="36"/>
      <c r="O18" s="36"/>
      <c r="P18" s="36"/>
      <c r="Q18" s="36"/>
      <c r="R18" s="36"/>
      <c r="S18" s="36"/>
      <c r="T18" s="36"/>
      <c r="U18" s="36"/>
      <c r="V18" s="36"/>
      <c r="W18" s="36"/>
      <c r="X18" s="36"/>
      <c r="Y18" s="36"/>
      <c r="Z18" s="36"/>
      <c r="AA18" s="36"/>
      <c r="AB18" s="36"/>
      <c r="AC18" s="36"/>
      <c r="AD18" s="36"/>
      <c r="AE18" s="36"/>
      <c r="AF18" s="36"/>
      <c r="AG18" s="36"/>
      <c r="AH18" s="36"/>
      <c r="AI18" s="36"/>
      <c r="AJ18" s="36"/>
      <c r="AK18" s="36"/>
    </row>
    <row r="19" spans="1:37" x14ac:dyDescent="0.25">
      <c r="A19" s="36"/>
      <c r="B19" s="36"/>
      <c r="C19" s="36"/>
      <c r="D19" s="36"/>
      <c r="E19" s="36"/>
      <c r="F19" s="36"/>
      <c r="G19" s="36"/>
      <c r="H19" s="36"/>
      <c r="I19" s="36"/>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row>
    <row r="20" spans="1:37" x14ac:dyDescent="0.25">
      <c r="A20" s="36"/>
      <c r="B20" s="36"/>
      <c r="C20" s="36"/>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c r="AF20" s="36"/>
      <c r="AG20" s="36"/>
      <c r="AH20" s="36"/>
      <c r="AI20" s="36"/>
      <c r="AJ20" s="36"/>
      <c r="AK20" s="36"/>
    </row>
    <row r="21" spans="1:37" x14ac:dyDescent="0.25">
      <c r="A21" s="36"/>
      <c r="B21" s="36"/>
      <c r="C21" s="36"/>
      <c r="D21" s="36"/>
      <c r="E21" s="36"/>
      <c r="F21" s="36"/>
      <c r="G21" s="36"/>
      <c r="H21" s="36"/>
      <c r="I21" s="36"/>
      <c r="J21" s="36"/>
      <c r="K21" s="36"/>
      <c r="L21" s="36"/>
      <c r="M21" s="36"/>
      <c r="N21" s="36"/>
      <c r="O21" s="36"/>
      <c r="P21" s="36"/>
      <c r="Q21" s="36"/>
      <c r="R21" s="36"/>
      <c r="S21" s="36"/>
      <c r="T21" s="36"/>
      <c r="U21" s="36"/>
      <c r="V21" s="36"/>
      <c r="W21" s="36"/>
      <c r="X21" s="36"/>
      <c r="Y21" s="36"/>
      <c r="Z21" s="36"/>
      <c r="AA21" s="36"/>
      <c r="AB21" s="36"/>
      <c r="AC21" s="36"/>
      <c r="AD21" s="36"/>
      <c r="AE21" s="36"/>
      <c r="AF21" s="36"/>
      <c r="AG21" s="36"/>
      <c r="AH21" s="36"/>
      <c r="AI21" s="36"/>
      <c r="AJ21" s="36"/>
      <c r="AK21" s="36"/>
    </row>
    <row r="22" spans="1:37" x14ac:dyDescent="0.25">
      <c r="A22" s="36"/>
      <c r="B22" s="36"/>
      <c r="C22" s="36"/>
      <c r="D22" s="36"/>
      <c r="E22" s="36"/>
      <c r="F22" s="36"/>
      <c r="G22" s="36"/>
      <c r="H22" s="36"/>
      <c r="I22" s="36"/>
      <c r="J22" s="36"/>
      <c r="K22" s="36"/>
      <c r="L22" s="36"/>
      <c r="M22" s="36"/>
      <c r="N22" s="36"/>
      <c r="O22" s="36"/>
      <c r="P22" s="36"/>
      <c r="Q22" s="36"/>
      <c r="R22" s="36"/>
      <c r="S22" s="36"/>
      <c r="T22" s="36"/>
      <c r="U22" s="36"/>
      <c r="V22" s="36"/>
      <c r="W22" s="36"/>
      <c r="X22" s="36"/>
      <c r="Y22" s="36"/>
      <c r="Z22" s="36"/>
      <c r="AA22" s="36"/>
      <c r="AB22" s="36"/>
      <c r="AC22" s="36"/>
      <c r="AD22" s="36"/>
      <c r="AE22" s="36"/>
      <c r="AF22" s="36"/>
      <c r="AG22" s="36"/>
      <c r="AH22" s="36"/>
      <c r="AI22" s="36"/>
      <c r="AJ22" s="36"/>
      <c r="AK22" s="36"/>
    </row>
    <row r="23" spans="1:37" x14ac:dyDescent="0.25">
      <c r="A23" s="36"/>
      <c r="B23" s="36"/>
      <c r="C23" s="36"/>
      <c r="D23" s="36"/>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row>
    <row r="24" spans="1:37" x14ac:dyDescent="0.25">
      <c r="A24" s="36"/>
      <c r="B24" s="36"/>
      <c r="C24" s="36"/>
      <c r="D24" s="36"/>
      <c r="E24" s="36"/>
      <c r="F24" s="36"/>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row>
    <row r="25" spans="1:37" x14ac:dyDescent="0.25">
      <c r="A25" s="36"/>
      <c r="B25" s="36"/>
      <c r="C25" s="36"/>
      <c r="D25" s="36"/>
      <c r="E25" s="36"/>
      <c r="F25" s="36"/>
      <c r="G25" s="36"/>
      <c r="H25" s="36"/>
      <c r="I25" s="36"/>
      <c r="J25" s="36"/>
      <c r="K25" s="36"/>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row>
    <row r="26" spans="1:37" x14ac:dyDescent="0.25">
      <c r="A26" s="36"/>
      <c r="B26" s="36"/>
      <c r="C26" s="36"/>
      <c r="D26" s="36"/>
      <c r="E26" s="36"/>
      <c r="F26" s="36"/>
      <c r="G26" s="36"/>
      <c r="H26" s="36"/>
      <c r="I26" s="36"/>
      <c r="J26" s="36"/>
      <c r="K26" s="36"/>
      <c r="L26" s="36"/>
      <c r="M26" s="36"/>
      <c r="N26" s="36"/>
      <c r="O26" s="36"/>
      <c r="P26" s="36"/>
      <c r="Q26" s="36"/>
      <c r="R26" s="36"/>
      <c r="S26" s="36"/>
      <c r="T26" s="36"/>
      <c r="U26" s="36"/>
      <c r="V26" s="36"/>
      <c r="W26" s="36"/>
      <c r="X26" s="36"/>
      <c r="Y26" s="36"/>
      <c r="Z26" s="36"/>
      <c r="AA26" s="36"/>
      <c r="AB26" s="36"/>
      <c r="AC26" s="36"/>
      <c r="AD26" s="36"/>
      <c r="AE26" s="36"/>
      <c r="AF26" s="36"/>
      <c r="AG26" s="36"/>
      <c r="AH26" s="36"/>
      <c r="AI26" s="36"/>
      <c r="AJ26" s="36"/>
      <c r="AK26" s="36"/>
    </row>
    <row r="27" spans="1:37" x14ac:dyDescent="0.25">
      <c r="A27" s="36"/>
      <c r="B27" s="36"/>
      <c r="C27" s="36"/>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row>
    <row r="28" spans="1:37" x14ac:dyDescent="0.25">
      <c r="A28" s="36"/>
      <c r="B28" s="36"/>
      <c r="C28" s="36"/>
      <c r="D28" s="36"/>
      <c r="E28" s="36"/>
      <c r="F28" s="36"/>
      <c r="G28" s="36"/>
      <c r="H28" s="36"/>
      <c r="I28" s="36"/>
      <c r="J28" s="36"/>
      <c r="K28" s="36"/>
      <c r="L28" s="36"/>
      <c r="M28" s="36"/>
      <c r="N28" s="36"/>
      <c r="O28" s="36"/>
      <c r="P28" s="36"/>
      <c r="Q28" s="36"/>
      <c r="R28" s="36"/>
      <c r="S28" s="36"/>
      <c r="T28" s="36"/>
      <c r="U28" s="36"/>
      <c r="V28" s="36"/>
      <c r="W28" s="36"/>
      <c r="X28" s="36"/>
      <c r="Y28" s="36"/>
      <c r="Z28" s="36"/>
      <c r="AA28" s="36"/>
      <c r="AB28" s="36"/>
      <c r="AC28" s="36"/>
      <c r="AD28" s="36"/>
      <c r="AE28" s="36"/>
      <c r="AF28" s="36"/>
      <c r="AG28" s="36"/>
      <c r="AH28" s="36"/>
      <c r="AI28" s="36"/>
      <c r="AJ28" s="36"/>
      <c r="AK28" s="36"/>
    </row>
    <row r="29" spans="1:37" x14ac:dyDescent="0.25">
      <c r="A29" s="36"/>
      <c r="B29" s="36"/>
      <c r="C29" s="36"/>
      <c r="D29" s="36"/>
      <c r="E29" s="36"/>
      <c r="F29" s="36"/>
      <c r="G29" s="36"/>
      <c r="H29" s="36"/>
      <c r="I29" s="36"/>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36"/>
      <c r="AK29" s="36"/>
    </row>
    <row r="30" spans="1:37" x14ac:dyDescent="0.25">
      <c r="A30" s="36"/>
      <c r="B30" s="3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row>
    <row r="31" spans="1:37" x14ac:dyDescent="0.25">
      <c r="A31" s="36"/>
      <c r="B31" s="36"/>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row>
    <row r="32" spans="1:37" x14ac:dyDescent="0.25">
      <c r="A32" s="36"/>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1" x14ac:dyDescent="0.25">
      <c r="A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c r="AD33" s="36"/>
      <c r="AE33" s="36"/>
    </row>
    <row r="34" spans="1:31" x14ac:dyDescent="0.25">
      <c r="A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row>
    <row r="35" spans="1:31" x14ac:dyDescent="0.25">
      <c r="A35" s="36"/>
    </row>
    <row r="36" spans="1:31" x14ac:dyDescent="0.25">
      <c r="A36" s="36"/>
    </row>
    <row r="37" spans="1:31" x14ac:dyDescent="0.25">
      <c r="A37" s="36"/>
    </row>
    <row r="38" spans="1:31" x14ac:dyDescent="0.25">
      <c r="A38" s="36"/>
    </row>
    <row r="39" spans="1:31" x14ac:dyDescent="0.25">
      <c r="A39" s="36"/>
    </row>
    <row r="40" spans="1:31" x14ac:dyDescent="0.25">
      <c r="A40" s="36"/>
    </row>
    <row r="41" spans="1:31" x14ac:dyDescent="0.25">
      <c r="A41" s="36"/>
    </row>
    <row r="42" spans="1:31" x14ac:dyDescent="0.25">
      <c r="A42" s="36"/>
    </row>
    <row r="43" spans="1:31" x14ac:dyDescent="0.25">
      <c r="A43" s="36"/>
    </row>
    <row r="44" spans="1:31" x14ac:dyDescent="0.25">
      <c r="A44" s="36"/>
    </row>
    <row r="45" spans="1:31" x14ac:dyDescent="0.25">
      <c r="A45" s="36"/>
    </row>
    <row r="46" spans="1:31" x14ac:dyDescent="0.25">
      <c r="A46" s="36"/>
    </row>
    <row r="47" spans="1:31" x14ac:dyDescent="0.25">
      <c r="A47" s="36"/>
    </row>
    <row r="48" spans="1:31" x14ac:dyDescent="0.25">
      <c r="A48" s="36"/>
    </row>
    <row r="49" spans="1:1" x14ac:dyDescent="0.25">
      <c r="A49" s="36"/>
    </row>
    <row r="50" spans="1:1" x14ac:dyDescent="0.25">
      <c r="A50" s="36"/>
    </row>
    <row r="51" spans="1:1" x14ac:dyDescent="0.25">
      <c r="A51" s="36"/>
    </row>
    <row r="52" spans="1:1" x14ac:dyDescent="0.25">
      <c r="A52" s="36"/>
    </row>
    <row r="53" spans="1:1" x14ac:dyDescent="0.25">
      <c r="A53" s="36"/>
    </row>
    <row r="54" spans="1:1" x14ac:dyDescent="0.25">
      <c r="A54" s="36"/>
    </row>
    <row r="55" spans="1:1" x14ac:dyDescent="0.25">
      <c r="A55" s="36"/>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6" tint="-0.249977111117893"/>
  </sheetPr>
  <dimension ref="A1:U232"/>
  <sheetViews>
    <sheetView zoomScale="60" zoomScaleNormal="60" workbookViewId="0">
      <selection activeCell="A10" sqref="A10:XFD14"/>
    </sheetView>
  </sheetViews>
  <sheetFormatPr baseColWidth="10" defaultRowHeight="15" x14ac:dyDescent="0.25"/>
  <cols>
    <col min="2" max="2" width="40.42578125" customWidth="1"/>
    <col min="3" max="3" width="54.140625" customWidth="1"/>
    <col min="4" max="4" width="110" customWidth="1"/>
    <col min="5" max="5" width="144.7109375" bestFit="1" customWidth="1"/>
  </cols>
  <sheetData>
    <row r="1" spans="1:21" ht="33.75" x14ac:dyDescent="0.25">
      <c r="A1" s="36"/>
      <c r="B1" s="738" t="s">
        <v>58</v>
      </c>
      <c r="C1" s="738"/>
      <c r="D1" s="738"/>
      <c r="E1" s="36"/>
      <c r="F1" s="36"/>
      <c r="G1" s="36"/>
      <c r="H1" s="36"/>
      <c r="I1" s="36"/>
      <c r="J1" s="36"/>
      <c r="K1" s="36"/>
      <c r="L1" s="36"/>
      <c r="M1" s="36"/>
      <c r="N1" s="36"/>
      <c r="O1" s="36"/>
      <c r="P1" s="36"/>
      <c r="Q1" s="36"/>
      <c r="R1" s="36"/>
      <c r="S1" s="36"/>
      <c r="T1" s="36"/>
      <c r="U1" s="36"/>
    </row>
    <row r="2" spans="1:21" x14ac:dyDescent="0.25">
      <c r="A2" s="36"/>
      <c r="B2" s="36"/>
      <c r="C2" s="36"/>
      <c r="D2" s="36"/>
      <c r="E2" s="36"/>
      <c r="F2" s="36"/>
      <c r="G2" s="36"/>
      <c r="H2" s="36"/>
      <c r="I2" s="36"/>
      <c r="J2" s="36"/>
      <c r="K2" s="36"/>
      <c r="L2" s="36"/>
      <c r="M2" s="36"/>
      <c r="N2" s="36"/>
      <c r="O2" s="36"/>
      <c r="P2" s="36"/>
      <c r="Q2" s="36"/>
      <c r="R2" s="36"/>
      <c r="S2" s="36"/>
      <c r="T2" s="36"/>
      <c r="U2" s="36"/>
    </row>
    <row r="3" spans="1:21" ht="60" x14ac:dyDescent="0.25">
      <c r="A3" s="36"/>
      <c r="B3" s="57"/>
      <c r="C3" s="22" t="s">
        <v>51</v>
      </c>
      <c r="D3" s="22" t="s">
        <v>52</v>
      </c>
      <c r="E3" s="36"/>
      <c r="F3" s="36"/>
      <c r="G3" s="36"/>
      <c r="H3" s="36"/>
      <c r="I3" s="36"/>
      <c r="J3" s="36"/>
      <c r="K3" s="36"/>
      <c r="L3" s="36"/>
      <c r="M3" s="36"/>
      <c r="N3" s="36"/>
      <c r="O3" s="36"/>
      <c r="P3" s="36"/>
      <c r="Q3" s="36"/>
      <c r="R3" s="36"/>
      <c r="S3" s="36"/>
      <c r="T3" s="36"/>
      <c r="U3" s="36"/>
    </row>
    <row r="4" spans="1:21" ht="67.5" x14ac:dyDescent="0.25">
      <c r="A4" s="56" t="s">
        <v>78</v>
      </c>
      <c r="B4" s="25" t="s">
        <v>96</v>
      </c>
      <c r="C4" s="30" t="s">
        <v>148</v>
      </c>
      <c r="D4" s="23" t="s">
        <v>92</v>
      </c>
      <c r="E4" s="36"/>
      <c r="F4" s="36"/>
      <c r="G4" s="36"/>
      <c r="H4" s="36"/>
      <c r="I4" s="36"/>
      <c r="J4" s="36"/>
      <c r="K4" s="36"/>
      <c r="L4" s="36"/>
      <c r="M4" s="36"/>
      <c r="N4" s="36"/>
      <c r="O4" s="36"/>
      <c r="P4" s="36"/>
      <c r="Q4" s="36"/>
      <c r="R4" s="36"/>
      <c r="S4" s="36"/>
      <c r="T4" s="36"/>
      <c r="U4" s="36"/>
    </row>
    <row r="5" spans="1:21" ht="101.25" x14ac:dyDescent="0.25">
      <c r="A5" s="56" t="s">
        <v>79</v>
      </c>
      <c r="B5" s="26" t="s">
        <v>54</v>
      </c>
      <c r="C5" s="31" t="s">
        <v>88</v>
      </c>
      <c r="D5" s="24" t="s">
        <v>93</v>
      </c>
      <c r="E5" s="36"/>
      <c r="F5" s="36"/>
      <c r="G5" s="36"/>
      <c r="H5" s="36"/>
      <c r="I5" s="36"/>
      <c r="J5" s="36"/>
      <c r="K5" s="36"/>
      <c r="L5" s="36"/>
      <c r="M5" s="36"/>
      <c r="N5" s="36"/>
      <c r="O5" s="36"/>
      <c r="P5" s="36"/>
      <c r="Q5" s="36"/>
      <c r="R5" s="36"/>
      <c r="S5" s="36"/>
      <c r="T5" s="36"/>
      <c r="U5" s="36"/>
    </row>
    <row r="6" spans="1:21" ht="67.5" x14ac:dyDescent="0.25">
      <c r="A6" s="56" t="s">
        <v>76</v>
      </c>
      <c r="B6" s="27" t="s">
        <v>55</v>
      </c>
      <c r="C6" s="31" t="s">
        <v>89</v>
      </c>
      <c r="D6" s="24" t="s">
        <v>95</v>
      </c>
      <c r="E6" s="36"/>
      <c r="F6" s="36"/>
      <c r="G6" s="36"/>
      <c r="H6" s="36"/>
      <c r="I6" s="36"/>
      <c r="J6" s="36"/>
      <c r="K6" s="36"/>
      <c r="L6" s="36"/>
      <c r="M6" s="36"/>
      <c r="N6" s="36"/>
      <c r="O6" s="36"/>
      <c r="P6" s="36"/>
      <c r="Q6" s="36"/>
      <c r="R6" s="36"/>
      <c r="S6" s="36"/>
      <c r="T6" s="36"/>
      <c r="U6" s="36"/>
    </row>
    <row r="7" spans="1:21" ht="101.25" x14ac:dyDescent="0.25">
      <c r="A7" s="56" t="s">
        <v>5</v>
      </c>
      <c r="B7" s="28" t="s">
        <v>56</v>
      </c>
      <c r="C7" s="31" t="s">
        <v>90</v>
      </c>
      <c r="D7" s="24" t="s">
        <v>94</v>
      </c>
      <c r="E7" s="36"/>
      <c r="F7" s="36"/>
      <c r="G7" s="36"/>
      <c r="H7" s="36"/>
      <c r="I7" s="36"/>
      <c r="J7" s="36"/>
      <c r="K7" s="36"/>
      <c r="L7" s="36"/>
      <c r="M7" s="36"/>
      <c r="N7" s="36"/>
      <c r="O7" s="36"/>
      <c r="P7" s="36"/>
      <c r="Q7" s="36"/>
      <c r="R7" s="36"/>
      <c r="S7" s="36"/>
      <c r="T7" s="36"/>
      <c r="U7" s="36"/>
    </row>
    <row r="8" spans="1:21" ht="67.5" x14ac:dyDescent="0.25">
      <c r="A8" s="56" t="s">
        <v>80</v>
      </c>
      <c r="B8" s="29" t="s">
        <v>57</v>
      </c>
      <c r="C8" s="31" t="s">
        <v>91</v>
      </c>
      <c r="D8" s="24" t="s">
        <v>113</v>
      </c>
      <c r="E8" s="36"/>
      <c r="F8" s="36"/>
      <c r="G8" s="36"/>
      <c r="H8" s="36"/>
      <c r="I8" s="36"/>
      <c r="J8" s="36"/>
      <c r="K8" s="36"/>
      <c r="L8" s="36"/>
      <c r="M8" s="36"/>
      <c r="N8" s="36"/>
      <c r="O8" s="36"/>
      <c r="P8" s="36"/>
      <c r="Q8" s="36"/>
      <c r="R8" s="36"/>
      <c r="S8" s="36"/>
      <c r="T8" s="36"/>
      <c r="U8" s="36"/>
    </row>
    <row r="9" spans="1:21" ht="20.25" x14ac:dyDescent="0.25">
      <c r="A9" s="56"/>
      <c r="B9" s="56"/>
      <c r="C9" s="58"/>
      <c r="D9" s="58"/>
      <c r="E9" s="36"/>
      <c r="F9" s="36"/>
      <c r="G9" s="36"/>
      <c r="H9" s="36"/>
      <c r="I9" s="36"/>
      <c r="J9" s="36"/>
      <c r="K9" s="36"/>
      <c r="L9" s="36"/>
      <c r="M9" s="36"/>
      <c r="N9" s="36"/>
      <c r="O9" s="36"/>
      <c r="P9" s="36"/>
      <c r="Q9" s="36"/>
      <c r="R9" s="36"/>
      <c r="S9" s="36"/>
      <c r="T9" s="36"/>
      <c r="U9" s="36"/>
    </row>
    <row r="10" spans="1:21" ht="101.25" hidden="1" x14ac:dyDescent="0.25">
      <c r="A10" s="56"/>
      <c r="B10" s="59"/>
      <c r="C10" s="23" t="s">
        <v>92</v>
      </c>
      <c r="D10" s="59"/>
      <c r="E10" s="36"/>
      <c r="F10" s="36"/>
      <c r="G10" s="36"/>
      <c r="H10" s="36"/>
      <c r="I10" s="36"/>
      <c r="J10" s="36"/>
      <c r="K10" s="36"/>
      <c r="L10" s="36"/>
      <c r="M10" s="36"/>
      <c r="N10" s="36"/>
      <c r="O10" s="36"/>
      <c r="P10" s="36"/>
      <c r="Q10" s="36"/>
      <c r="R10" s="36"/>
      <c r="S10" s="36"/>
      <c r="T10" s="36"/>
      <c r="U10" s="36"/>
    </row>
    <row r="11" spans="1:21" ht="202.5" hidden="1" x14ac:dyDescent="0.25">
      <c r="A11" s="56"/>
      <c r="B11" s="56" t="s">
        <v>86</v>
      </c>
      <c r="C11" s="24" t="s">
        <v>93</v>
      </c>
      <c r="D11" s="56" t="s">
        <v>143</v>
      </c>
      <c r="E11" s="36"/>
      <c r="F11" s="36"/>
      <c r="G11" s="36"/>
      <c r="H11" s="36"/>
      <c r="I11" s="36"/>
      <c r="J11" s="36"/>
      <c r="K11" s="36"/>
      <c r="L11" s="36"/>
      <c r="M11" s="36"/>
      <c r="N11" s="36"/>
      <c r="O11" s="36"/>
      <c r="P11" s="36"/>
      <c r="Q11" s="36"/>
      <c r="R11" s="36"/>
      <c r="S11" s="36"/>
      <c r="T11" s="36"/>
      <c r="U11" s="36"/>
    </row>
    <row r="12" spans="1:21" ht="168.75" hidden="1" x14ac:dyDescent="0.25">
      <c r="A12" s="56"/>
      <c r="B12" s="56" t="s">
        <v>84</v>
      </c>
      <c r="C12" s="24" t="s">
        <v>95</v>
      </c>
      <c r="D12" s="56" t="s">
        <v>144</v>
      </c>
      <c r="E12" s="36"/>
      <c r="F12" s="36"/>
      <c r="G12" s="36"/>
      <c r="H12" s="36"/>
      <c r="I12" s="36"/>
      <c r="J12" s="36"/>
      <c r="K12" s="36"/>
      <c r="L12" s="36"/>
      <c r="M12" s="36"/>
      <c r="N12" s="36"/>
      <c r="O12" s="36"/>
      <c r="P12" s="36"/>
      <c r="Q12" s="36"/>
      <c r="R12" s="36"/>
      <c r="S12" s="36"/>
      <c r="T12" s="36"/>
      <c r="U12" s="36"/>
    </row>
    <row r="13" spans="1:21" ht="202.5" hidden="1" x14ac:dyDescent="0.25">
      <c r="A13" s="56"/>
      <c r="B13" s="56"/>
      <c r="C13" s="24" t="s">
        <v>94</v>
      </c>
      <c r="D13" s="56" t="s">
        <v>145</v>
      </c>
      <c r="E13" s="36"/>
      <c r="F13" s="36"/>
      <c r="G13" s="36"/>
      <c r="H13" s="36"/>
      <c r="I13" s="36"/>
      <c r="J13" s="36"/>
      <c r="K13" s="36"/>
      <c r="L13" s="36"/>
      <c r="M13" s="36"/>
      <c r="N13" s="36"/>
      <c r="O13" s="36"/>
      <c r="P13" s="36"/>
      <c r="Q13" s="36"/>
      <c r="R13" s="36"/>
      <c r="S13" s="36"/>
      <c r="T13" s="36"/>
      <c r="U13" s="36"/>
    </row>
    <row r="14" spans="1:21" ht="168.75" hidden="1" x14ac:dyDescent="0.25">
      <c r="A14" s="56"/>
      <c r="B14" s="56"/>
      <c r="C14" s="24" t="s">
        <v>113</v>
      </c>
      <c r="D14" s="56" t="s">
        <v>146</v>
      </c>
      <c r="E14" s="36"/>
      <c r="F14" s="36"/>
      <c r="G14" s="36"/>
      <c r="H14" s="36"/>
      <c r="I14" s="36"/>
      <c r="J14" s="36"/>
      <c r="K14" s="36"/>
      <c r="L14" s="36"/>
      <c r="M14" s="36"/>
      <c r="N14" s="36"/>
      <c r="O14" s="36"/>
      <c r="P14" s="36"/>
      <c r="Q14" s="36"/>
      <c r="R14" s="36"/>
      <c r="S14" s="36"/>
      <c r="T14" s="36"/>
      <c r="U14" s="36"/>
    </row>
    <row r="15" spans="1:21" x14ac:dyDescent="0.25">
      <c r="A15" s="56"/>
      <c r="B15" s="56"/>
      <c r="C15" s="56" t="s">
        <v>142</v>
      </c>
      <c r="D15" s="56" t="s">
        <v>147</v>
      </c>
      <c r="E15" s="36"/>
      <c r="F15" s="36"/>
      <c r="G15" s="36"/>
      <c r="H15" s="36"/>
      <c r="I15" s="36"/>
      <c r="J15" s="36"/>
      <c r="K15" s="36"/>
      <c r="L15" s="36"/>
      <c r="M15" s="36"/>
      <c r="N15" s="36"/>
      <c r="O15" s="36"/>
      <c r="P15" s="36"/>
      <c r="Q15" s="36"/>
      <c r="R15" s="36"/>
      <c r="S15" s="36"/>
      <c r="T15" s="36"/>
      <c r="U15" s="36"/>
    </row>
    <row r="16" spans="1:21" x14ac:dyDescent="0.25">
      <c r="A16" s="56"/>
      <c r="B16" s="56"/>
      <c r="C16" s="56"/>
      <c r="D16" s="56"/>
      <c r="E16" s="36"/>
      <c r="F16" s="36"/>
      <c r="G16" s="36"/>
      <c r="H16" s="36"/>
      <c r="I16" s="36"/>
      <c r="J16" s="36"/>
      <c r="K16" s="36"/>
      <c r="L16" s="36"/>
      <c r="M16" s="36"/>
      <c r="N16" s="36"/>
      <c r="O16" s="36"/>
    </row>
    <row r="17" spans="1:15" x14ac:dyDescent="0.25">
      <c r="A17" s="56"/>
      <c r="B17" s="56"/>
      <c r="C17" s="56"/>
      <c r="D17" s="56"/>
      <c r="E17" s="36"/>
      <c r="F17" s="36"/>
      <c r="G17" s="36"/>
      <c r="H17" s="36"/>
      <c r="I17" s="36"/>
      <c r="J17" s="36"/>
      <c r="K17" s="36"/>
      <c r="L17" s="36"/>
      <c r="M17" s="36"/>
      <c r="N17" s="36"/>
      <c r="O17" s="36"/>
    </row>
    <row r="18" spans="1:15" x14ac:dyDescent="0.25">
      <c r="A18" s="56"/>
      <c r="B18" s="60"/>
      <c r="C18" s="60"/>
      <c r="D18" s="60"/>
      <c r="E18" s="36"/>
      <c r="F18" s="36"/>
      <c r="G18" s="36"/>
      <c r="H18" s="36"/>
      <c r="I18" s="36"/>
      <c r="J18" s="36"/>
      <c r="K18" s="36"/>
      <c r="L18" s="36"/>
      <c r="M18" s="36"/>
      <c r="N18" s="36"/>
      <c r="O18" s="36"/>
    </row>
    <row r="19" spans="1:15" x14ac:dyDescent="0.25">
      <c r="A19" s="56"/>
      <c r="B19" s="60"/>
      <c r="C19" s="60"/>
      <c r="D19" s="60"/>
      <c r="E19" s="36"/>
      <c r="F19" s="36"/>
      <c r="G19" s="36"/>
      <c r="H19" s="36"/>
      <c r="I19" s="36"/>
      <c r="J19" s="36"/>
      <c r="K19" s="36"/>
      <c r="L19" s="36"/>
      <c r="M19" s="36"/>
      <c r="N19" s="36"/>
      <c r="O19" s="36"/>
    </row>
    <row r="20" spans="1:15" x14ac:dyDescent="0.25">
      <c r="A20" s="56"/>
      <c r="B20" s="60"/>
      <c r="C20" s="60"/>
      <c r="D20" s="60"/>
      <c r="E20" s="36"/>
      <c r="F20" s="36"/>
      <c r="G20" s="36"/>
      <c r="H20" s="36"/>
      <c r="I20" s="36"/>
      <c r="J20" s="36"/>
      <c r="K20" s="36"/>
      <c r="L20" s="36"/>
      <c r="M20" s="36"/>
      <c r="N20" s="36"/>
      <c r="O20" s="36"/>
    </row>
    <row r="21" spans="1:15" x14ac:dyDescent="0.25">
      <c r="A21" s="56"/>
      <c r="B21" s="60"/>
      <c r="C21" s="60"/>
      <c r="D21" s="60"/>
      <c r="E21" s="36"/>
      <c r="F21" s="36"/>
      <c r="G21" s="36"/>
      <c r="H21" s="36"/>
      <c r="I21" s="36"/>
      <c r="J21" s="36"/>
      <c r="K21" s="36"/>
      <c r="L21" s="36"/>
      <c r="M21" s="36"/>
      <c r="N21" s="36"/>
      <c r="O21" s="36"/>
    </row>
    <row r="22" spans="1:15" ht="20.25" x14ac:dyDescent="0.25">
      <c r="A22" s="56"/>
      <c r="B22" s="56"/>
      <c r="C22" s="58"/>
      <c r="D22" s="58"/>
      <c r="E22" s="36"/>
      <c r="F22" s="36"/>
      <c r="G22" s="36"/>
      <c r="H22" s="36"/>
      <c r="I22" s="36"/>
      <c r="J22" s="36"/>
      <c r="K22" s="36"/>
      <c r="L22" s="36"/>
      <c r="M22" s="36"/>
      <c r="N22" s="36"/>
      <c r="O22" s="36"/>
    </row>
    <row r="23" spans="1:15" ht="20.25" x14ac:dyDescent="0.25">
      <c r="A23" s="56"/>
      <c r="B23" s="56"/>
      <c r="C23" s="58"/>
      <c r="D23" s="58"/>
      <c r="E23" s="36"/>
      <c r="F23" s="36"/>
      <c r="G23" s="36"/>
      <c r="H23" s="36"/>
      <c r="I23" s="36"/>
      <c r="J23" s="36"/>
      <c r="K23" s="36"/>
      <c r="L23" s="36"/>
      <c r="M23" s="36"/>
      <c r="N23" s="36"/>
      <c r="O23" s="36"/>
    </row>
    <row r="24" spans="1:15" ht="20.25" x14ac:dyDescent="0.25">
      <c r="A24" s="56"/>
      <c r="B24" s="56"/>
      <c r="C24" s="58"/>
      <c r="D24" s="58"/>
      <c r="E24" s="36"/>
      <c r="F24" s="36"/>
      <c r="G24" s="36"/>
      <c r="H24" s="36"/>
      <c r="I24" s="36"/>
      <c r="J24" s="36"/>
      <c r="K24" s="36"/>
      <c r="L24" s="36"/>
      <c r="M24" s="36"/>
      <c r="N24" s="36"/>
      <c r="O24" s="36"/>
    </row>
    <row r="25" spans="1:15" ht="20.25" x14ac:dyDescent="0.25">
      <c r="A25" s="56"/>
      <c r="B25" s="56"/>
      <c r="C25" s="58"/>
      <c r="D25" s="58"/>
      <c r="E25" s="36"/>
      <c r="F25" s="36"/>
      <c r="G25" s="36"/>
      <c r="H25" s="36"/>
      <c r="I25" s="36"/>
      <c r="J25" s="36"/>
      <c r="K25" s="36"/>
      <c r="L25" s="36"/>
      <c r="M25" s="36"/>
      <c r="N25" s="36"/>
      <c r="O25" s="36"/>
    </row>
    <row r="26" spans="1:15" ht="20.25" x14ac:dyDescent="0.25">
      <c r="A26" s="56"/>
      <c r="B26" s="56"/>
      <c r="C26" s="58"/>
      <c r="D26" s="58"/>
      <c r="E26" s="36"/>
      <c r="F26" s="36"/>
      <c r="G26" s="36"/>
      <c r="H26" s="36"/>
      <c r="I26" s="36"/>
      <c r="J26" s="36"/>
      <c r="K26" s="36"/>
      <c r="L26" s="36"/>
      <c r="M26" s="36"/>
      <c r="N26" s="36"/>
      <c r="O26" s="36"/>
    </row>
    <row r="27" spans="1:15" ht="20.25" x14ac:dyDescent="0.25">
      <c r="A27" s="56"/>
      <c r="B27" s="56"/>
      <c r="C27" s="58"/>
      <c r="D27" s="58"/>
      <c r="E27" s="36"/>
      <c r="F27" s="36"/>
      <c r="G27" s="36"/>
      <c r="H27" s="36"/>
      <c r="I27" s="36"/>
      <c r="J27" s="36"/>
      <c r="K27" s="36"/>
      <c r="L27" s="36"/>
      <c r="M27" s="36"/>
      <c r="N27" s="36"/>
      <c r="O27" s="36"/>
    </row>
    <row r="28" spans="1:15" ht="20.25" x14ac:dyDescent="0.25">
      <c r="A28" s="56"/>
      <c r="B28" s="56"/>
      <c r="C28" s="58"/>
      <c r="D28" s="58"/>
      <c r="E28" s="36"/>
      <c r="F28" s="36"/>
      <c r="G28" s="36"/>
      <c r="H28" s="36"/>
      <c r="I28" s="36"/>
      <c r="J28" s="36"/>
      <c r="K28" s="36"/>
      <c r="L28" s="36"/>
      <c r="M28" s="36"/>
      <c r="N28" s="36"/>
      <c r="O28" s="36"/>
    </row>
    <row r="29" spans="1:15" ht="20.25" x14ac:dyDescent="0.25">
      <c r="A29" s="56"/>
      <c r="B29" s="56"/>
      <c r="C29" s="58"/>
      <c r="D29" s="58"/>
      <c r="E29" s="36"/>
      <c r="F29" s="36"/>
      <c r="G29" s="36"/>
      <c r="H29" s="36"/>
      <c r="I29" s="36"/>
      <c r="J29" s="36"/>
      <c r="K29" s="36"/>
      <c r="L29" s="36"/>
      <c r="M29" s="36"/>
      <c r="N29" s="36"/>
      <c r="O29" s="36"/>
    </row>
    <row r="30" spans="1:15" ht="20.25" x14ac:dyDescent="0.25">
      <c r="A30" s="56"/>
      <c r="B30" s="56"/>
      <c r="C30" s="58"/>
      <c r="D30" s="58"/>
      <c r="E30" s="36"/>
      <c r="F30" s="36"/>
      <c r="G30" s="36"/>
      <c r="H30" s="36"/>
      <c r="I30" s="36"/>
      <c r="J30" s="36"/>
      <c r="K30" s="36"/>
      <c r="L30" s="36"/>
      <c r="M30" s="36"/>
      <c r="N30" s="36"/>
      <c r="O30" s="36"/>
    </row>
    <row r="31" spans="1:15" ht="20.25" x14ac:dyDescent="0.25">
      <c r="A31" s="56"/>
      <c r="B31" s="56"/>
      <c r="C31" s="58"/>
      <c r="D31" s="58"/>
      <c r="E31" s="36"/>
      <c r="F31" s="36"/>
      <c r="G31" s="36"/>
      <c r="H31" s="36"/>
      <c r="I31" s="36"/>
      <c r="J31" s="36"/>
      <c r="K31" s="36"/>
      <c r="L31" s="36"/>
      <c r="M31" s="36"/>
      <c r="N31" s="36"/>
      <c r="O31" s="36"/>
    </row>
    <row r="32" spans="1:15" ht="20.25" x14ac:dyDescent="0.25">
      <c r="A32" s="56"/>
      <c r="B32" s="56"/>
      <c r="C32" s="58"/>
      <c r="D32" s="58"/>
      <c r="E32" s="36"/>
      <c r="F32" s="36"/>
      <c r="G32" s="36"/>
      <c r="H32" s="36"/>
      <c r="I32" s="36"/>
      <c r="J32" s="36"/>
      <c r="K32" s="36"/>
      <c r="L32" s="36"/>
      <c r="M32" s="36"/>
      <c r="N32" s="36"/>
      <c r="O32" s="36"/>
    </row>
    <row r="33" spans="1:15" ht="20.25" x14ac:dyDescent="0.25">
      <c r="A33" s="56"/>
      <c r="B33" s="56"/>
      <c r="C33" s="58"/>
      <c r="D33" s="58"/>
      <c r="E33" s="36"/>
      <c r="F33" s="36"/>
      <c r="G33" s="36"/>
      <c r="H33" s="36"/>
      <c r="I33" s="36"/>
      <c r="J33" s="36"/>
      <c r="K33" s="36"/>
      <c r="L33" s="36"/>
      <c r="M33" s="36"/>
      <c r="N33" s="36"/>
      <c r="O33" s="36"/>
    </row>
    <row r="34" spans="1:15" ht="20.25" x14ac:dyDescent="0.25">
      <c r="A34" s="56"/>
      <c r="B34" s="56"/>
      <c r="C34" s="58"/>
      <c r="D34" s="58"/>
      <c r="E34" s="36"/>
      <c r="F34" s="36"/>
      <c r="G34" s="36"/>
      <c r="H34" s="36"/>
      <c r="I34" s="36"/>
      <c r="J34" s="36"/>
      <c r="K34" s="36"/>
      <c r="L34" s="36"/>
      <c r="M34" s="36"/>
      <c r="N34" s="36"/>
      <c r="O34" s="36"/>
    </row>
    <row r="35" spans="1:15" ht="20.25" x14ac:dyDescent="0.25">
      <c r="A35" s="56"/>
      <c r="B35" s="56"/>
      <c r="C35" s="58"/>
      <c r="D35" s="58"/>
      <c r="E35" s="36"/>
      <c r="F35" s="36"/>
      <c r="G35" s="36"/>
      <c r="H35" s="36"/>
      <c r="I35" s="36"/>
      <c r="J35" s="36"/>
      <c r="K35" s="36"/>
      <c r="L35" s="36"/>
      <c r="M35" s="36"/>
      <c r="N35" s="36"/>
      <c r="O35" s="36"/>
    </row>
    <row r="36" spans="1:15" ht="20.25" x14ac:dyDescent="0.25">
      <c r="A36" s="56"/>
      <c r="B36" s="56"/>
      <c r="C36" s="58"/>
      <c r="D36" s="58"/>
      <c r="E36" s="36"/>
      <c r="F36" s="36"/>
      <c r="G36" s="36"/>
      <c r="H36" s="36"/>
      <c r="I36" s="36"/>
      <c r="J36" s="36"/>
      <c r="K36" s="36"/>
      <c r="L36" s="36"/>
      <c r="M36" s="36"/>
      <c r="N36" s="36"/>
      <c r="O36" s="36"/>
    </row>
    <row r="37" spans="1:15" ht="20.25" x14ac:dyDescent="0.25">
      <c r="A37" s="56"/>
      <c r="B37" s="56"/>
      <c r="C37" s="58"/>
      <c r="D37" s="58"/>
      <c r="E37" s="36"/>
      <c r="F37" s="36"/>
      <c r="G37" s="36"/>
      <c r="H37" s="36"/>
      <c r="I37" s="36"/>
      <c r="J37" s="36"/>
      <c r="K37" s="36"/>
      <c r="L37" s="36"/>
      <c r="M37" s="36"/>
      <c r="N37" s="36"/>
      <c r="O37" s="36"/>
    </row>
    <row r="38" spans="1:15" ht="20.25" x14ac:dyDescent="0.25">
      <c r="A38" s="56"/>
      <c r="B38" s="56"/>
      <c r="C38" s="58"/>
      <c r="D38" s="58"/>
      <c r="E38" s="36"/>
      <c r="F38" s="36"/>
      <c r="G38" s="36"/>
      <c r="H38" s="36"/>
      <c r="I38" s="36"/>
      <c r="J38" s="36"/>
      <c r="K38" s="36"/>
      <c r="L38" s="36"/>
      <c r="M38" s="36"/>
      <c r="N38" s="36"/>
      <c r="O38" s="36"/>
    </row>
    <row r="39" spans="1:15" ht="20.25" x14ac:dyDescent="0.25">
      <c r="A39" s="56"/>
      <c r="B39" s="56"/>
      <c r="C39" s="58"/>
      <c r="D39" s="58"/>
      <c r="E39" s="36"/>
      <c r="F39" s="36"/>
      <c r="G39" s="36"/>
      <c r="H39" s="36"/>
      <c r="I39" s="36"/>
      <c r="J39" s="36"/>
      <c r="K39" s="36"/>
      <c r="L39" s="36"/>
      <c r="M39" s="36"/>
      <c r="N39" s="36"/>
      <c r="O39" s="36"/>
    </row>
    <row r="40" spans="1:15" ht="20.25" x14ac:dyDescent="0.25">
      <c r="A40" s="56"/>
      <c r="B40" s="56"/>
      <c r="C40" s="58"/>
      <c r="D40" s="58"/>
      <c r="E40" s="36"/>
      <c r="F40" s="36"/>
      <c r="G40" s="36"/>
      <c r="H40" s="36"/>
      <c r="I40" s="36"/>
      <c r="J40" s="36"/>
      <c r="K40" s="36"/>
      <c r="L40" s="36"/>
      <c r="M40" s="36"/>
      <c r="N40" s="36"/>
      <c r="O40" s="36"/>
    </row>
    <row r="41" spans="1:15" ht="20.25" x14ac:dyDescent="0.25">
      <c r="A41" s="56"/>
      <c r="B41" s="56"/>
      <c r="C41" s="58"/>
      <c r="D41" s="58"/>
      <c r="E41" s="36"/>
      <c r="F41" s="36"/>
      <c r="G41" s="36"/>
      <c r="H41" s="36"/>
      <c r="I41" s="36"/>
      <c r="J41" s="36"/>
      <c r="K41" s="36"/>
      <c r="L41" s="36"/>
      <c r="M41" s="36"/>
      <c r="N41" s="36"/>
      <c r="O41" s="36"/>
    </row>
    <row r="42" spans="1:15" ht="20.25" x14ac:dyDescent="0.25">
      <c r="A42" s="56"/>
      <c r="B42" s="56"/>
      <c r="C42" s="58"/>
      <c r="D42" s="58"/>
      <c r="E42" s="36"/>
      <c r="F42" s="36"/>
      <c r="G42" s="36"/>
      <c r="H42" s="36"/>
      <c r="I42" s="36"/>
      <c r="J42" s="36"/>
      <c r="K42" s="36"/>
      <c r="L42" s="36"/>
      <c r="M42" s="36"/>
      <c r="N42" s="36"/>
      <c r="O42" s="36"/>
    </row>
    <row r="43" spans="1:15" ht="20.25" x14ac:dyDescent="0.25">
      <c r="A43" s="56"/>
      <c r="B43" s="56"/>
      <c r="C43" s="58"/>
      <c r="D43" s="58"/>
      <c r="E43" s="36"/>
      <c r="F43" s="36"/>
      <c r="G43" s="36"/>
      <c r="H43" s="36"/>
      <c r="I43" s="36"/>
      <c r="J43" s="36"/>
      <c r="K43" s="36"/>
      <c r="L43" s="36"/>
      <c r="M43" s="36"/>
      <c r="N43" s="36"/>
      <c r="O43" s="36"/>
    </row>
    <row r="44" spans="1:15" ht="20.25" x14ac:dyDescent="0.25">
      <c r="A44" s="56"/>
      <c r="B44" s="56"/>
      <c r="C44" s="58"/>
      <c r="D44" s="58"/>
      <c r="E44" s="36"/>
      <c r="F44" s="36"/>
      <c r="G44" s="36"/>
      <c r="H44" s="36"/>
      <c r="I44" s="36"/>
      <c r="J44" s="36"/>
      <c r="K44" s="36"/>
      <c r="L44" s="36"/>
      <c r="M44" s="36"/>
      <c r="N44" s="36"/>
      <c r="O44" s="36"/>
    </row>
    <row r="45" spans="1:15" ht="20.25" x14ac:dyDescent="0.25">
      <c r="A45" s="56"/>
      <c r="B45" s="56"/>
      <c r="C45" s="58"/>
      <c r="D45" s="58"/>
      <c r="E45" s="36"/>
      <c r="F45" s="36"/>
      <c r="G45" s="36"/>
      <c r="H45" s="36"/>
      <c r="I45" s="36"/>
      <c r="J45" s="36"/>
      <c r="K45" s="36"/>
      <c r="L45" s="36"/>
      <c r="M45" s="36"/>
      <c r="N45" s="36"/>
      <c r="O45" s="36"/>
    </row>
    <row r="46" spans="1:15" ht="20.25" x14ac:dyDescent="0.25">
      <c r="A46" s="56"/>
      <c r="B46" s="56"/>
      <c r="C46" s="58"/>
      <c r="D46" s="58"/>
      <c r="E46" s="36"/>
      <c r="F46" s="36"/>
      <c r="G46" s="36"/>
      <c r="H46" s="36"/>
      <c r="I46" s="36"/>
      <c r="J46" s="36"/>
      <c r="K46" s="36"/>
      <c r="L46" s="36"/>
      <c r="M46" s="36"/>
      <c r="N46" s="36"/>
      <c r="O46" s="36"/>
    </row>
    <row r="47" spans="1:15" ht="20.25" x14ac:dyDescent="0.25">
      <c r="A47" s="56"/>
      <c r="B47" s="56"/>
      <c r="C47" s="58"/>
      <c r="D47" s="58"/>
      <c r="E47" s="36"/>
      <c r="F47" s="36"/>
      <c r="G47" s="36"/>
      <c r="H47" s="36"/>
      <c r="I47" s="36"/>
      <c r="J47" s="36"/>
      <c r="K47" s="36"/>
      <c r="L47" s="36"/>
      <c r="M47" s="36"/>
      <c r="N47" s="36"/>
      <c r="O47" s="36"/>
    </row>
    <row r="48" spans="1:15" ht="20.25" x14ac:dyDescent="0.25">
      <c r="A48" s="56"/>
      <c r="B48" s="56"/>
      <c r="C48" s="58"/>
      <c r="D48" s="58"/>
      <c r="E48" s="36"/>
      <c r="F48" s="36"/>
      <c r="G48" s="36"/>
      <c r="H48" s="36"/>
      <c r="I48" s="36"/>
      <c r="J48" s="36"/>
      <c r="K48" s="36"/>
      <c r="L48" s="36"/>
      <c r="M48" s="36"/>
      <c r="N48" s="36"/>
      <c r="O48" s="36"/>
    </row>
    <row r="49" spans="1:15" ht="20.25" x14ac:dyDescent="0.25">
      <c r="A49" s="56"/>
      <c r="B49" s="56"/>
      <c r="C49" s="58"/>
      <c r="D49" s="58"/>
      <c r="E49" s="36"/>
      <c r="F49" s="36"/>
      <c r="G49" s="36"/>
      <c r="H49" s="36"/>
      <c r="I49" s="36"/>
      <c r="J49" s="36"/>
      <c r="K49" s="36"/>
      <c r="L49" s="36"/>
      <c r="M49" s="36"/>
      <c r="N49" s="36"/>
      <c r="O49" s="36"/>
    </row>
    <row r="50" spans="1:15" ht="20.25" x14ac:dyDescent="0.25">
      <c r="A50" s="56"/>
      <c r="B50" s="56"/>
      <c r="C50" s="58"/>
      <c r="D50" s="58"/>
      <c r="E50" s="36"/>
      <c r="F50" s="36"/>
      <c r="G50" s="36"/>
      <c r="H50" s="36"/>
      <c r="I50" s="36"/>
      <c r="J50" s="36"/>
      <c r="K50" s="36"/>
      <c r="L50" s="36"/>
      <c r="M50" s="36"/>
      <c r="N50" s="36"/>
      <c r="O50" s="36"/>
    </row>
    <row r="51" spans="1:15" ht="20.25" x14ac:dyDescent="0.25">
      <c r="A51" s="56"/>
      <c r="B51" s="56"/>
      <c r="C51" s="58"/>
      <c r="D51" s="58"/>
      <c r="E51" s="36"/>
      <c r="F51" s="36"/>
      <c r="G51" s="36"/>
      <c r="H51" s="36"/>
      <c r="I51" s="36"/>
      <c r="J51" s="36"/>
      <c r="K51" s="36"/>
      <c r="L51" s="36"/>
      <c r="M51" s="36"/>
      <c r="N51" s="36"/>
      <c r="O51" s="36"/>
    </row>
    <row r="52" spans="1:15" ht="20.25" x14ac:dyDescent="0.25">
      <c r="A52" s="56"/>
      <c r="B52" s="15"/>
      <c r="C52" s="20"/>
      <c r="D52" s="20"/>
    </row>
    <row r="53" spans="1:15" ht="20.25" x14ac:dyDescent="0.25">
      <c r="A53" s="56"/>
      <c r="B53" s="15"/>
      <c r="C53" s="20"/>
      <c r="D53" s="20"/>
    </row>
    <row r="54" spans="1:15" ht="20.25" x14ac:dyDescent="0.25">
      <c r="A54" s="56"/>
      <c r="B54" s="15"/>
      <c r="C54" s="20"/>
      <c r="D54" s="20"/>
    </row>
    <row r="55" spans="1:15" ht="20.25" x14ac:dyDescent="0.25">
      <c r="A55" s="56"/>
      <c r="B55" s="15"/>
      <c r="C55" s="20"/>
      <c r="D55" s="20"/>
    </row>
    <row r="56" spans="1:15" ht="20.25" x14ac:dyDescent="0.25">
      <c r="A56" s="56"/>
      <c r="B56" s="15"/>
      <c r="C56" s="20"/>
      <c r="D56" s="20"/>
    </row>
    <row r="57" spans="1:15" ht="20.25" x14ac:dyDescent="0.25">
      <c r="A57" s="56"/>
      <c r="B57" s="15"/>
      <c r="C57" s="20"/>
      <c r="D57" s="20"/>
    </row>
    <row r="58" spans="1:15" ht="20.25" x14ac:dyDescent="0.25">
      <c r="A58" s="56"/>
      <c r="B58" s="15"/>
      <c r="C58" s="20"/>
      <c r="D58" s="20"/>
    </row>
    <row r="59" spans="1:15" ht="20.25" x14ac:dyDescent="0.25">
      <c r="A59" s="56"/>
      <c r="B59" s="15"/>
      <c r="C59" s="20"/>
      <c r="D59" s="20"/>
    </row>
    <row r="60" spans="1:15" ht="20.25" x14ac:dyDescent="0.25">
      <c r="A60" s="56"/>
      <c r="B60" s="15"/>
      <c r="C60" s="20"/>
      <c r="D60" s="20"/>
    </row>
    <row r="61" spans="1:15" ht="20.25" x14ac:dyDescent="0.25">
      <c r="A61" s="56"/>
      <c r="B61" s="15"/>
      <c r="C61" s="20"/>
      <c r="D61" s="20"/>
    </row>
    <row r="62" spans="1:15" ht="20.25" x14ac:dyDescent="0.25">
      <c r="A62" s="56"/>
      <c r="B62" s="15"/>
      <c r="C62" s="20"/>
      <c r="D62" s="20"/>
    </row>
    <row r="63" spans="1:15" ht="20.25" x14ac:dyDescent="0.25">
      <c r="A63" s="56"/>
      <c r="B63" s="15"/>
      <c r="C63" s="20"/>
      <c r="D63" s="20"/>
    </row>
    <row r="64" spans="1:15" ht="20.25" x14ac:dyDescent="0.25">
      <c r="A64" s="56"/>
      <c r="B64" s="15"/>
      <c r="C64" s="20"/>
      <c r="D64" s="20"/>
    </row>
    <row r="65" spans="1:4" ht="20.25" x14ac:dyDescent="0.25">
      <c r="A65" s="56"/>
      <c r="B65" s="15"/>
      <c r="C65" s="20"/>
      <c r="D65" s="20"/>
    </row>
    <row r="66" spans="1:4" ht="20.25" x14ac:dyDescent="0.25">
      <c r="A66" s="56"/>
      <c r="B66" s="15"/>
      <c r="C66" s="20"/>
      <c r="D66" s="20"/>
    </row>
    <row r="67" spans="1:4" ht="20.25" x14ac:dyDescent="0.25">
      <c r="A67" s="56"/>
      <c r="B67" s="15"/>
      <c r="C67" s="20"/>
      <c r="D67" s="20"/>
    </row>
    <row r="68" spans="1:4" ht="20.25" x14ac:dyDescent="0.25">
      <c r="A68" s="56"/>
      <c r="B68" s="15"/>
      <c r="C68" s="20"/>
      <c r="D68" s="20"/>
    </row>
    <row r="69" spans="1:4" ht="20.25" x14ac:dyDescent="0.25">
      <c r="A69" s="56"/>
      <c r="B69" s="15"/>
      <c r="C69" s="20"/>
      <c r="D69" s="20"/>
    </row>
    <row r="70" spans="1:4" ht="20.25" x14ac:dyDescent="0.25">
      <c r="A70" s="56"/>
      <c r="B70" s="15"/>
      <c r="C70" s="20"/>
      <c r="D70" s="20"/>
    </row>
    <row r="71" spans="1:4" ht="20.25" x14ac:dyDescent="0.25">
      <c r="A71" s="56"/>
      <c r="B71" s="15"/>
      <c r="C71" s="20"/>
      <c r="D71" s="20"/>
    </row>
    <row r="72" spans="1:4" ht="20.25" x14ac:dyDescent="0.25">
      <c r="A72" s="56"/>
      <c r="B72" s="15"/>
      <c r="C72" s="20"/>
      <c r="D72" s="20"/>
    </row>
    <row r="73" spans="1:4" ht="20.25" x14ac:dyDescent="0.25">
      <c r="A73" s="56"/>
      <c r="B73" s="15"/>
      <c r="C73" s="20"/>
      <c r="D73" s="20"/>
    </row>
    <row r="74" spans="1:4" ht="20.25" x14ac:dyDescent="0.25">
      <c r="A74" s="56"/>
      <c r="B74" s="15"/>
      <c r="C74" s="20"/>
      <c r="D74" s="20"/>
    </row>
    <row r="75" spans="1:4" ht="20.25" x14ac:dyDescent="0.25">
      <c r="A75" s="56"/>
      <c r="B75" s="15"/>
      <c r="C75" s="20"/>
      <c r="D75" s="20"/>
    </row>
    <row r="76" spans="1:4" ht="20.25" x14ac:dyDescent="0.25">
      <c r="A76" s="56"/>
      <c r="B76" s="15"/>
      <c r="C76" s="20"/>
      <c r="D76" s="20"/>
    </row>
    <row r="77" spans="1:4" ht="20.25" x14ac:dyDescent="0.25">
      <c r="A77" s="56"/>
      <c r="B77" s="15"/>
      <c r="C77" s="20"/>
      <c r="D77" s="20"/>
    </row>
    <row r="78" spans="1:4" ht="20.25" x14ac:dyDescent="0.25">
      <c r="A78" s="56"/>
      <c r="B78" s="15"/>
      <c r="C78" s="20"/>
      <c r="D78" s="20"/>
    </row>
    <row r="79" spans="1:4" ht="20.25" x14ac:dyDescent="0.25">
      <c r="A79" s="56"/>
      <c r="B79" s="15"/>
      <c r="C79" s="20"/>
      <c r="D79" s="20"/>
    </row>
    <row r="80" spans="1:4" ht="20.25" x14ac:dyDescent="0.25">
      <c r="A80" s="56"/>
      <c r="B80" s="15"/>
      <c r="C80" s="20"/>
      <c r="D80" s="20"/>
    </row>
    <row r="81" spans="1:4" ht="20.25" x14ac:dyDescent="0.25">
      <c r="A81" s="56"/>
      <c r="B81" s="15"/>
      <c r="C81" s="20"/>
      <c r="D81" s="20"/>
    </row>
    <row r="82" spans="1:4" ht="20.25" x14ac:dyDescent="0.25">
      <c r="A82" s="56"/>
      <c r="B82" s="15"/>
      <c r="C82" s="20"/>
      <c r="D82" s="20"/>
    </row>
    <row r="83" spans="1:4" ht="20.25" x14ac:dyDescent="0.25">
      <c r="A83" s="56"/>
      <c r="B83" s="15"/>
      <c r="C83" s="20"/>
      <c r="D83" s="20"/>
    </row>
    <row r="84" spans="1:4" ht="20.25" x14ac:dyDescent="0.25">
      <c r="A84" s="56"/>
      <c r="B84" s="15"/>
      <c r="C84" s="20"/>
      <c r="D84" s="20"/>
    </row>
    <row r="85" spans="1:4" ht="20.25" x14ac:dyDescent="0.25">
      <c r="A85" s="56"/>
      <c r="B85" s="15"/>
      <c r="C85" s="20"/>
      <c r="D85" s="20"/>
    </row>
    <row r="86" spans="1:4" ht="20.25" x14ac:dyDescent="0.25">
      <c r="A86" s="56"/>
      <c r="B86" s="15"/>
      <c r="C86" s="20"/>
      <c r="D86" s="20"/>
    </row>
    <row r="87" spans="1:4" ht="20.25" x14ac:dyDescent="0.25">
      <c r="A87" s="56"/>
      <c r="B87" s="15"/>
      <c r="C87" s="20"/>
      <c r="D87" s="20"/>
    </row>
    <row r="88" spans="1:4" ht="20.25" x14ac:dyDescent="0.25">
      <c r="A88" s="56"/>
      <c r="B88" s="15"/>
      <c r="C88" s="20"/>
      <c r="D88" s="20"/>
    </row>
    <row r="89" spans="1:4" ht="20.25" x14ac:dyDescent="0.25">
      <c r="A89" s="56"/>
      <c r="B89" s="15"/>
      <c r="C89" s="20"/>
      <c r="D89" s="20"/>
    </row>
    <row r="90" spans="1:4" ht="20.25" x14ac:dyDescent="0.25">
      <c r="A90" s="56"/>
      <c r="B90" s="15"/>
      <c r="C90" s="20"/>
      <c r="D90" s="20"/>
    </row>
    <row r="91" spans="1:4" ht="20.25" x14ac:dyDescent="0.25">
      <c r="A91" s="56"/>
      <c r="B91" s="15"/>
      <c r="C91" s="20"/>
      <c r="D91" s="20"/>
    </row>
    <row r="92" spans="1:4" ht="20.25" x14ac:dyDescent="0.25">
      <c r="A92" s="56"/>
      <c r="B92" s="15"/>
      <c r="C92" s="20"/>
      <c r="D92" s="20"/>
    </row>
    <row r="93" spans="1:4" ht="20.25" x14ac:dyDescent="0.25">
      <c r="A93" s="56"/>
      <c r="B93" s="15"/>
      <c r="C93" s="20"/>
      <c r="D93" s="20"/>
    </row>
    <row r="94" spans="1:4" ht="20.25" x14ac:dyDescent="0.25">
      <c r="A94" s="56"/>
      <c r="B94" s="15"/>
      <c r="C94" s="20"/>
      <c r="D94" s="20"/>
    </row>
    <row r="95" spans="1:4" ht="20.25" x14ac:dyDescent="0.25">
      <c r="A95" s="56"/>
      <c r="B95" s="15"/>
      <c r="C95" s="20"/>
      <c r="D95" s="20"/>
    </row>
    <row r="96" spans="1:4" ht="20.25" x14ac:dyDescent="0.25">
      <c r="A96" s="56"/>
      <c r="B96" s="15"/>
      <c r="C96" s="20"/>
      <c r="D96" s="20"/>
    </row>
    <row r="97" spans="1:4" ht="20.25" x14ac:dyDescent="0.25">
      <c r="A97" s="56"/>
      <c r="B97" s="15"/>
      <c r="C97" s="20"/>
      <c r="D97" s="20"/>
    </row>
    <row r="98" spans="1:4" ht="20.25" x14ac:dyDescent="0.25">
      <c r="A98" s="56"/>
      <c r="B98" s="15"/>
      <c r="C98" s="20"/>
      <c r="D98" s="20"/>
    </row>
    <row r="99" spans="1:4" ht="20.25" x14ac:dyDescent="0.25">
      <c r="A99" s="56"/>
      <c r="B99" s="15"/>
      <c r="C99" s="20"/>
      <c r="D99" s="20"/>
    </row>
    <row r="100" spans="1:4" ht="20.25" x14ac:dyDescent="0.25">
      <c r="A100" s="56"/>
      <c r="B100" s="15"/>
      <c r="C100" s="20"/>
      <c r="D100" s="20"/>
    </row>
    <row r="101" spans="1:4" ht="20.25" x14ac:dyDescent="0.25">
      <c r="A101" s="56"/>
      <c r="B101" s="15"/>
      <c r="C101" s="20"/>
      <c r="D101" s="20"/>
    </row>
    <row r="102" spans="1:4" ht="20.25" x14ac:dyDescent="0.25">
      <c r="A102" s="56"/>
      <c r="B102" s="15"/>
      <c r="C102" s="20"/>
      <c r="D102" s="20"/>
    </row>
    <row r="103" spans="1:4" ht="20.25" x14ac:dyDescent="0.25">
      <c r="A103" s="56"/>
      <c r="B103" s="15"/>
      <c r="C103" s="20"/>
      <c r="D103" s="20"/>
    </row>
    <row r="104" spans="1:4" ht="20.25" x14ac:dyDescent="0.25">
      <c r="A104" s="56"/>
      <c r="B104" s="15"/>
      <c r="C104" s="20"/>
      <c r="D104" s="20"/>
    </row>
    <row r="105" spans="1:4" ht="20.25" x14ac:dyDescent="0.25">
      <c r="A105" s="56"/>
      <c r="B105" s="15"/>
      <c r="C105" s="20"/>
      <c r="D105" s="20"/>
    </row>
    <row r="106" spans="1:4" ht="20.25" x14ac:dyDescent="0.25">
      <c r="A106" s="56"/>
      <c r="B106" s="15"/>
      <c r="C106" s="20"/>
      <c r="D106" s="20"/>
    </row>
    <row r="107" spans="1:4" ht="20.25" x14ac:dyDescent="0.25">
      <c r="A107" s="56"/>
      <c r="B107" s="15"/>
      <c r="C107" s="20"/>
      <c r="D107" s="20"/>
    </row>
    <row r="108" spans="1:4" ht="20.25" x14ac:dyDescent="0.25">
      <c r="A108" s="56"/>
      <c r="B108" s="15"/>
      <c r="C108" s="20"/>
      <c r="D108" s="20"/>
    </row>
    <row r="109" spans="1:4" ht="20.25" x14ac:dyDescent="0.25">
      <c r="A109" s="56"/>
      <c r="B109" s="15"/>
      <c r="C109" s="20"/>
      <c r="D109" s="20"/>
    </row>
    <row r="110" spans="1:4" ht="20.25" x14ac:dyDescent="0.25">
      <c r="A110" s="56"/>
      <c r="B110" s="15"/>
      <c r="C110" s="20"/>
      <c r="D110" s="20"/>
    </row>
    <row r="111" spans="1:4" ht="20.25" x14ac:dyDescent="0.25">
      <c r="A111" s="56"/>
      <c r="B111" s="15"/>
      <c r="C111" s="20"/>
      <c r="D111" s="20"/>
    </row>
    <row r="112" spans="1:4" ht="20.25" x14ac:dyDescent="0.25">
      <c r="A112" s="56"/>
      <c r="B112" s="15"/>
      <c r="C112" s="20"/>
      <c r="D112" s="20"/>
    </row>
    <row r="113" spans="1:4" ht="20.25" x14ac:dyDescent="0.25">
      <c r="A113" s="56"/>
      <c r="B113" s="15"/>
      <c r="C113" s="20"/>
      <c r="D113" s="20"/>
    </row>
    <row r="114" spans="1:4" ht="20.25" x14ac:dyDescent="0.25">
      <c r="A114" s="56"/>
      <c r="B114" s="15"/>
      <c r="C114" s="20"/>
      <c r="D114" s="20"/>
    </row>
    <row r="115" spans="1:4" ht="20.25" x14ac:dyDescent="0.25">
      <c r="A115" s="56"/>
      <c r="B115" s="15"/>
      <c r="C115" s="20"/>
      <c r="D115" s="20"/>
    </row>
    <row r="116" spans="1:4" ht="20.25" x14ac:dyDescent="0.25">
      <c r="A116" s="56"/>
      <c r="B116" s="15"/>
      <c r="C116" s="20"/>
      <c r="D116" s="20"/>
    </row>
    <row r="117" spans="1:4" ht="20.25" x14ac:dyDescent="0.25">
      <c r="A117" s="56"/>
      <c r="B117" s="15"/>
      <c r="C117" s="20"/>
      <c r="D117" s="20"/>
    </row>
    <row r="118" spans="1:4" ht="20.25" x14ac:dyDescent="0.25">
      <c r="A118" s="56"/>
      <c r="B118" s="15"/>
      <c r="C118" s="20"/>
      <c r="D118" s="20"/>
    </row>
    <row r="119" spans="1:4" ht="20.25" x14ac:dyDescent="0.25">
      <c r="A119" s="56"/>
      <c r="B119" s="15"/>
      <c r="C119" s="20"/>
      <c r="D119" s="20"/>
    </row>
    <row r="120" spans="1:4" ht="20.25" x14ac:dyDescent="0.25">
      <c r="A120" s="56"/>
      <c r="B120" s="15"/>
      <c r="C120" s="20"/>
      <c r="D120" s="20"/>
    </row>
    <row r="121" spans="1:4" ht="20.25" x14ac:dyDescent="0.25">
      <c r="A121" s="56"/>
      <c r="B121" s="15"/>
      <c r="C121" s="20"/>
      <c r="D121" s="20"/>
    </row>
    <row r="122" spans="1:4" ht="20.25" x14ac:dyDescent="0.25">
      <c r="A122" s="56"/>
      <c r="B122" s="15"/>
      <c r="C122" s="20"/>
      <c r="D122" s="20"/>
    </row>
    <row r="123" spans="1:4" ht="20.25" x14ac:dyDescent="0.25">
      <c r="A123" s="56"/>
      <c r="B123" s="15"/>
      <c r="C123" s="20"/>
      <c r="D123" s="20"/>
    </row>
    <row r="124" spans="1:4" ht="20.25" x14ac:dyDescent="0.25">
      <c r="A124" s="56"/>
      <c r="B124" s="15"/>
      <c r="C124" s="20"/>
      <c r="D124" s="20"/>
    </row>
    <row r="125" spans="1:4" ht="20.25" x14ac:dyDescent="0.25">
      <c r="A125" s="56"/>
      <c r="B125" s="15"/>
      <c r="C125" s="20"/>
      <c r="D125" s="20"/>
    </row>
    <row r="126" spans="1:4" ht="20.25" x14ac:dyDescent="0.25">
      <c r="A126" s="56"/>
      <c r="B126" s="15"/>
      <c r="C126" s="20"/>
      <c r="D126" s="20"/>
    </row>
    <row r="127" spans="1:4" ht="20.25" x14ac:dyDescent="0.25">
      <c r="A127" s="56"/>
      <c r="B127" s="15"/>
      <c r="C127" s="20"/>
      <c r="D127" s="20"/>
    </row>
    <row r="128" spans="1:4" ht="20.25" x14ac:dyDescent="0.25">
      <c r="A128" s="56"/>
      <c r="B128" s="15"/>
      <c r="C128" s="20"/>
      <c r="D128" s="20"/>
    </row>
    <row r="129" spans="1:4" ht="20.25" x14ac:dyDescent="0.25">
      <c r="A129" s="56"/>
      <c r="B129" s="15"/>
      <c r="C129" s="20"/>
      <c r="D129" s="20"/>
    </row>
    <row r="130" spans="1:4" ht="20.25" x14ac:dyDescent="0.25">
      <c r="A130" s="56"/>
      <c r="B130" s="15"/>
      <c r="C130" s="20"/>
      <c r="D130" s="20"/>
    </row>
    <row r="131" spans="1:4" ht="20.25" x14ac:dyDescent="0.25">
      <c r="A131" s="56"/>
      <c r="B131" s="15"/>
      <c r="C131" s="20"/>
      <c r="D131" s="20"/>
    </row>
    <row r="132" spans="1:4" ht="20.25" x14ac:dyDescent="0.25">
      <c r="A132" s="56"/>
      <c r="B132" s="15"/>
      <c r="C132" s="20"/>
      <c r="D132" s="20"/>
    </row>
    <row r="133" spans="1:4" ht="20.25" x14ac:dyDescent="0.25">
      <c r="A133" s="56"/>
      <c r="B133" s="15"/>
      <c r="C133" s="20"/>
      <c r="D133" s="20"/>
    </row>
    <row r="134" spans="1:4" ht="20.25" x14ac:dyDescent="0.25">
      <c r="A134" s="56"/>
      <c r="B134" s="15"/>
      <c r="C134" s="20"/>
      <c r="D134" s="20"/>
    </row>
    <row r="135" spans="1:4" ht="20.25" x14ac:dyDescent="0.25">
      <c r="A135" s="56"/>
      <c r="B135" s="15"/>
      <c r="C135" s="20"/>
      <c r="D135" s="20"/>
    </row>
    <row r="136" spans="1:4" ht="20.25" x14ac:dyDescent="0.25">
      <c r="A136" s="56"/>
      <c r="B136" s="15"/>
      <c r="C136" s="20"/>
      <c r="D136" s="20"/>
    </row>
    <row r="137" spans="1:4" ht="20.25" x14ac:dyDescent="0.25">
      <c r="A137" s="56"/>
      <c r="B137" s="15"/>
      <c r="C137" s="20"/>
      <c r="D137" s="20"/>
    </row>
    <row r="138" spans="1:4" ht="20.25" x14ac:dyDescent="0.25">
      <c r="A138" s="56"/>
      <c r="B138" s="15"/>
      <c r="C138" s="20"/>
      <c r="D138" s="20"/>
    </row>
    <row r="139" spans="1:4" ht="20.25" x14ac:dyDescent="0.25">
      <c r="A139" s="56"/>
      <c r="B139" s="15"/>
      <c r="C139" s="20"/>
      <c r="D139" s="20"/>
    </row>
    <row r="140" spans="1:4" ht="20.25" x14ac:dyDescent="0.25">
      <c r="A140" s="56"/>
      <c r="B140" s="15"/>
      <c r="C140" s="20"/>
      <c r="D140" s="20"/>
    </row>
    <row r="141" spans="1:4" ht="20.25" x14ac:dyDescent="0.25">
      <c r="A141" s="56"/>
      <c r="B141" s="15"/>
      <c r="C141" s="20"/>
      <c r="D141" s="20"/>
    </row>
    <row r="142" spans="1:4" ht="20.25" x14ac:dyDescent="0.25">
      <c r="A142" s="56"/>
      <c r="B142" s="15"/>
      <c r="C142" s="20"/>
      <c r="D142" s="20"/>
    </row>
    <row r="143" spans="1:4" ht="20.25" x14ac:dyDescent="0.25">
      <c r="A143" s="56"/>
      <c r="B143" s="15"/>
      <c r="C143" s="20"/>
      <c r="D143" s="20"/>
    </row>
    <row r="144" spans="1:4" ht="20.25" x14ac:dyDescent="0.25">
      <c r="A144" s="56"/>
      <c r="B144" s="15"/>
      <c r="C144" s="20"/>
      <c r="D144" s="20"/>
    </row>
    <row r="145" spans="1:4" ht="20.25" x14ac:dyDescent="0.25">
      <c r="A145" s="56"/>
      <c r="B145" s="15"/>
      <c r="C145" s="20"/>
      <c r="D145" s="20"/>
    </row>
    <row r="146" spans="1:4" ht="20.25" x14ac:dyDescent="0.25">
      <c r="A146" s="56"/>
      <c r="B146" s="15"/>
      <c r="C146" s="20"/>
      <c r="D146" s="20"/>
    </row>
    <row r="147" spans="1:4" ht="20.25" x14ac:dyDescent="0.25">
      <c r="A147" s="56"/>
      <c r="B147" s="15"/>
      <c r="C147" s="20"/>
      <c r="D147" s="20"/>
    </row>
    <row r="148" spans="1:4" ht="20.25" x14ac:dyDescent="0.25">
      <c r="A148" s="56"/>
      <c r="B148" s="15"/>
      <c r="C148" s="20"/>
      <c r="D148" s="20"/>
    </row>
    <row r="149" spans="1:4" ht="20.25" x14ac:dyDescent="0.25">
      <c r="A149" s="56"/>
      <c r="B149" s="15"/>
      <c r="C149" s="20"/>
      <c r="D149" s="20"/>
    </row>
    <row r="150" spans="1:4" ht="20.25" x14ac:dyDescent="0.25">
      <c r="A150" s="56"/>
      <c r="B150" s="15"/>
      <c r="C150" s="20"/>
      <c r="D150" s="20"/>
    </row>
    <row r="151" spans="1:4" ht="20.25" x14ac:dyDescent="0.25">
      <c r="A151" s="56"/>
      <c r="B151" s="15"/>
      <c r="C151" s="20"/>
      <c r="D151" s="20"/>
    </row>
    <row r="152" spans="1:4" ht="20.25" x14ac:dyDescent="0.25">
      <c r="A152" s="56"/>
      <c r="B152" s="15"/>
      <c r="C152" s="20"/>
      <c r="D152" s="20"/>
    </row>
    <row r="153" spans="1:4" ht="20.25" x14ac:dyDescent="0.25">
      <c r="A153" s="56"/>
      <c r="B153" s="15"/>
      <c r="C153" s="20"/>
      <c r="D153" s="20"/>
    </row>
    <row r="154" spans="1:4" ht="20.25" x14ac:dyDescent="0.25">
      <c r="A154" s="56"/>
      <c r="B154" s="15"/>
      <c r="C154" s="20"/>
      <c r="D154" s="20"/>
    </row>
    <row r="155" spans="1:4" ht="20.25" x14ac:dyDescent="0.25">
      <c r="A155" s="56"/>
      <c r="B155" s="15"/>
      <c r="C155" s="20"/>
      <c r="D155" s="20"/>
    </row>
    <row r="156" spans="1:4" ht="20.25" x14ac:dyDescent="0.25">
      <c r="A156" s="56"/>
      <c r="B156" s="15"/>
      <c r="C156" s="20"/>
      <c r="D156" s="20"/>
    </row>
    <row r="157" spans="1:4" ht="20.25" x14ac:dyDescent="0.25">
      <c r="A157" s="56"/>
      <c r="B157" s="15"/>
      <c r="C157" s="20"/>
      <c r="D157" s="20"/>
    </row>
    <row r="158" spans="1:4" ht="20.25" x14ac:dyDescent="0.25">
      <c r="A158" s="56"/>
      <c r="B158" s="15"/>
      <c r="C158" s="20"/>
      <c r="D158" s="20"/>
    </row>
    <row r="159" spans="1:4" ht="20.25" x14ac:dyDescent="0.25">
      <c r="A159" s="56"/>
      <c r="B159" s="15"/>
      <c r="C159" s="20"/>
      <c r="D159" s="20"/>
    </row>
    <row r="160" spans="1:4" ht="20.25" x14ac:dyDescent="0.25">
      <c r="A160" s="56"/>
      <c r="B160" s="15"/>
      <c r="C160" s="20"/>
      <c r="D160" s="20"/>
    </row>
    <row r="161" spans="1:4" ht="20.25" x14ac:dyDescent="0.25">
      <c r="A161" s="56"/>
      <c r="B161" s="15"/>
      <c r="C161" s="20"/>
      <c r="D161" s="20"/>
    </row>
    <row r="162" spans="1:4" ht="20.25" x14ac:dyDescent="0.25">
      <c r="A162" s="56"/>
      <c r="B162" s="15"/>
      <c r="C162" s="20"/>
      <c r="D162" s="20"/>
    </row>
    <row r="163" spans="1:4" ht="20.25" x14ac:dyDescent="0.25">
      <c r="A163" s="56"/>
      <c r="B163" s="15"/>
      <c r="C163" s="20"/>
      <c r="D163" s="20"/>
    </row>
    <row r="164" spans="1:4" ht="20.25" x14ac:dyDescent="0.25">
      <c r="A164" s="56"/>
      <c r="B164" s="15"/>
      <c r="C164" s="20"/>
      <c r="D164" s="20"/>
    </row>
    <row r="165" spans="1:4" ht="20.25" x14ac:dyDescent="0.25">
      <c r="A165" s="56"/>
      <c r="B165" s="15"/>
      <c r="C165" s="20"/>
      <c r="D165" s="20"/>
    </row>
    <row r="166" spans="1:4" ht="20.25" x14ac:dyDescent="0.25">
      <c r="A166" s="56"/>
      <c r="B166" s="15"/>
      <c r="C166" s="20"/>
      <c r="D166" s="20"/>
    </row>
    <row r="167" spans="1:4" ht="20.25" x14ac:dyDescent="0.25">
      <c r="A167" s="56"/>
      <c r="B167" s="15"/>
      <c r="C167" s="20"/>
      <c r="D167" s="20"/>
    </row>
    <row r="168" spans="1:4" ht="20.25" x14ac:dyDescent="0.25">
      <c r="A168" s="56"/>
      <c r="B168" s="15"/>
      <c r="C168" s="20"/>
      <c r="D168" s="20"/>
    </row>
    <row r="169" spans="1:4" ht="20.25" x14ac:dyDescent="0.25">
      <c r="A169" s="56"/>
      <c r="B169" s="15"/>
      <c r="C169" s="20"/>
      <c r="D169" s="20"/>
    </row>
    <row r="170" spans="1:4" ht="20.25" x14ac:dyDescent="0.25">
      <c r="A170" s="56"/>
      <c r="B170" s="15"/>
      <c r="C170" s="20"/>
      <c r="D170" s="20"/>
    </row>
    <row r="171" spans="1:4" ht="20.25" x14ac:dyDescent="0.25">
      <c r="A171" s="56"/>
      <c r="B171" s="15"/>
      <c r="C171" s="20"/>
      <c r="D171" s="20"/>
    </row>
    <row r="172" spans="1:4" ht="20.25" x14ac:dyDescent="0.25">
      <c r="A172" s="56"/>
      <c r="B172" s="15"/>
      <c r="C172" s="20"/>
      <c r="D172" s="20"/>
    </row>
    <row r="173" spans="1:4" ht="20.25" x14ac:dyDescent="0.25">
      <c r="A173" s="56"/>
      <c r="B173" s="15"/>
      <c r="C173" s="20"/>
      <c r="D173" s="20"/>
    </row>
    <row r="174" spans="1:4" ht="20.25" x14ac:dyDescent="0.25">
      <c r="A174" s="56"/>
      <c r="B174" s="15"/>
      <c r="C174" s="20"/>
      <c r="D174" s="20"/>
    </row>
    <row r="175" spans="1:4" ht="20.25" x14ac:dyDescent="0.25">
      <c r="A175" s="56"/>
      <c r="B175" s="15"/>
      <c r="C175" s="20"/>
      <c r="D175" s="20"/>
    </row>
    <row r="176" spans="1:4" ht="20.25" x14ac:dyDescent="0.25">
      <c r="A176" s="56"/>
      <c r="B176" s="15"/>
      <c r="C176" s="20"/>
      <c r="D176" s="20"/>
    </row>
    <row r="177" spans="1:4" ht="20.25" x14ac:dyDescent="0.25">
      <c r="A177" s="56"/>
      <c r="B177" s="15"/>
      <c r="C177" s="20"/>
      <c r="D177" s="20"/>
    </row>
    <row r="178" spans="1:4" ht="20.25" x14ac:dyDescent="0.25">
      <c r="A178" s="56"/>
      <c r="B178" s="15"/>
      <c r="C178" s="20"/>
      <c r="D178" s="20"/>
    </row>
    <row r="179" spans="1:4" ht="20.25" x14ac:dyDescent="0.25">
      <c r="A179" s="56"/>
      <c r="B179" s="15"/>
      <c r="C179" s="20"/>
      <c r="D179" s="20"/>
    </row>
    <row r="180" spans="1:4" ht="20.25" x14ac:dyDescent="0.25">
      <c r="A180" s="56"/>
      <c r="B180" s="15"/>
      <c r="C180" s="20"/>
      <c r="D180" s="20"/>
    </row>
    <row r="181" spans="1:4" ht="20.25" x14ac:dyDescent="0.25">
      <c r="A181" s="56"/>
      <c r="B181" s="15"/>
      <c r="C181" s="20"/>
      <c r="D181" s="20"/>
    </row>
    <row r="182" spans="1:4" ht="20.25" x14ac:dyDescent="0.25">
      <c r="A182" s="56"/>
      <c r="B182" s="15"/>
      <c r="C182" s="20"/>
      <c r="D182" s="20"/>
    </row>
    <row r="183" spans="1:4" ht="20.25" x14ac:dyDescent="0.25">
      <c r="A183" s="56"/>
      <c r="B183" s="15"/>
      <c r="C183" s="20"/>
      <c r="D183" s="20"/>
    </row>
    <row r="184" spans="1:4" ht="20.25" x14ac:dyDescent="0.25">
      <c r="A184" s="56"/>
      <c r="B184" s="15"/>
      <c r="C184" s="20"/>
      <c r="D184" s="20"/>
    </row>
    <row r="185" spans="1:4" ht="20.25" x14ac:dyDescent="0.25">
      <c r="A185" s="56"/>
      <c r="B185" s="15"/>
      <c r="C185" s="20"/>
      <c r="D185" s="20"/>
    </row>
    <row r="186" spans="1:4" ht="20.25" x14ac:dyDescent="0.25">
      <c r="A186" s="56"/>
      <c r="B186" s="15"/>
      <c r="C186" s="20"/>
      <c r="D186" s="20"/>
    </row>
    <row r="187" spans="1:4" ht="20.25" x14ac:dyDescent="0.25">
      <c r="A187" s="56"/>
      <c r="B187" s="15"/>
      <c r="C187" s="20"/>
      <c r="D187" s="20"/>
    </row>
    <row r="188" spans="1:4" ht="20.25" x14ac:dyDescent="0.25">
      <c r="A188" s="56"/>
      <c r="B188" s="15"/>
      <c r="C188" s="20"/>
      <c r="D188" s="20"/>
    </row>
    <row r="189" spans="1:4" ht="20.25" x14ac:dyDescent="0.25">
      <c r="A189" s="56"/>
      <c r="B189" s="15"/>
      <c r="C189" s="20"/>
      <c r="D189" s="20"/>
    </row>
    <row r="190" spans="1:4" ht="20.25" x14ac:dyDescent="0.25">
      <c r="A190" s="56"/>
      <c r="B190" s="15"/>
      <c r="C190" s="20"/>
      <c r="D190" s="20"/>
    </row>
    <row r="191" spans="1:4" ht="20.25" x14ac:dyDescent="0.25">
      <c r="A191" s="56"/>
      <c r="B191" s="15"/>
      <c r="C191" s="20"/>
      <c r="D191" s="20"/>
    </row>
    <row r="192" spans="1:4" ht="20.25" x14ac:dyDescent="0.25">
      <c r="A192" s="56"/>
      <c r="B192" s="15"/>
      <c r="C192" s="20"/>
      <c r="D192" s="20"/>
    </row>
    <row r="193" spans="1:4" ht="20.25" x14ac:dyDescent="0.25">
      <c r="A193" s="56"/>
      <c r="B193" s="15"/>
      <c r="C193" s="20"/>
      <c r="D193" s="20"/>
    </row>
    <row r="194" spans="1:4" ht="20.25" x14ac:dyDescent="0.25">
      <c r="A194" s="56"/>
      <c r="B194" s="15"/>
      <c r="C194" s="20"/>
      <c r="D194" s="20"/>
    </row>
    <row r="195" spans="1:4" ht="20.25" x14ac:dyDescent="0.25">
      <c r="A195" s="56"/>
      <c r="B195" s="15"/>
      <c r="C195" s="20"/>
      <c r="D195" s="20"/>
    </row>
    <row r="196" spans="1:4" ht="20.25" x14ac:dyDescent="0.25">
      <c r="A196" s="56"/>
      <c r="B196" s="15"/>
      <c r="C196" s="20"/>
      <c r="D196" s="20"/>
    </row>
    <row r="197" spans="1:4" ht="20.25" x14ac:dyDescent="0.25">
      <c r="A197" s="56"/>
      <c r="B197" s="15"/>
      <c r="C197" s="20"/>
      <c r="D197" s="20"/>
    </row>
    <row r="198" spans="1:4" ht="20.25" x14ac:dyDescent="0.25">
      <c r="A198" s="56"/>
      <c r="B198" s="15"/>
      <c r="C198" s="20"/>
      <c r="D198" s="20"/>
    </row>
    <row r="199" spans="1:4" ht="20.25" x14ac:dyDescent="0.25">
      <c r="A199" s="56"/>
      <c r="B199" s="15"/>
      <c r="C199" s="20"/>
      <c r="D199" s="20"/>
    </row>
    <row r="200" spans="1:4" ht="20.25" x14ac:dyDescent="0.25">
      <c r="A200" s="56"/>
      <c r="B200" s="15"/>
      <c r="C200" s="20"/>
      <c r="D200" s="20"/>
    </row>
    <row r="201" spans="1:4" ht="20.25" x14ac:dyDescent="0.25">
      <c r="A201" s="56"/>
      <c r="B201" s="15"/>
      <c r="C201" s="20"/>
      <c r="D201" s="20"/>
    </row>
    <row r="202" spans="1:4" ht="20.25" x14ac:dyDescent="0.25">
      <c r="A202" s="56"/>
      <c r="B202" s="15"/>
      <c r="C202" s="20"/>
      <c r="D202" s="20"/>
    </row>
    <row r="203" spans="1:4" ht="20.25" x14ac:dyDescent="0.25">
      <c r="A203" s="56"/>
      <c r="B203" s="15"/>
      <c r="C203" s="20"/>
      <c r="D203" s="20"/>
    </row>
    <row r="204" spans="1:4" ht="20.25" x14ac:dyDescent="0.25">
      <c r="A204" s="56"/>
      <c r="B204" s="15"/>
      <c r="C204" s="20"/>
      <c r="D204" s="20"/>
    </row>
    <row r="205" spans="1:4" ht="20.25" x14ac:dyDescent="0.25">
      <c r="A205" s="56"/>
      <c r="B205" s="15"/>
      <c r="C205" s="20"/>
      <c r="D205" s="20"/>
    </row>
    <row r="206" spans="1:4" ht="20.25" x14ac:dyDescent="0.25">
      <c r="A206" s="56"/>
      <c r="B206" s="15"/>
      <c r="C206" s="20"/>
      <c r="D206" s="20"/>
    </row>
    <row r="207" spans="1:4" ht="20.25" x14ac:dyDescent="0.25">
      <c r="A207" s="56"/>
      <c r="B207" s="15"/>
      <c r="C207" s="20"/>
      <c r="D207" s="20"/>
    </row>
    <row r="208" spans="1:4" x14ac:dyDescent="0.25">
      <c r="A208" s="36"/>
      <c r="B208" s="15"/>
      <c r="C208" s="15"/>
      <c r="D208" s="15"/>
    </row>
    <row r="209" spans="1:8" ht="20.25" x14ac:dyDescent="0.25">
      <c r="A209" s="36"/>
      <c r="B209" s="16" t="s">
        <v>83</v>
      </c>
      <c r="C209" s="16" t="s">
        <v>136</v>
      </c>
      <c r="D209" s="19" t="s">
        <v>83</v>
      </c>
      <c r="E209" s="19" t="s">
        <v>136</v>
      </c>
    </row>
    <row r="210" spans="1:8" ht="21" x14ac:dyDescent="0.35">
      <c r="A210" s="36"/>
      <c r="B210" s="17" t="s">
        <v>85</v>
      </c>
      <c r="C210" s="17" t="s">
        <v>53</v>
      </c>
      <c r="D210" t="s">
        <v>85</v>
      </c>
      <c r="F210" t="str">
        <f>IF(NOT(ISBLANK(D210)),D210,IF(NOT(ISBLANK(E210)),"     "&amp;E210,FALSE))</f>
        <v>Afectación Económica o presupuestal</v>
      </c>
      <c r="G210" t="s">
        <v>85</v>
      </c>
      <c r="H210" t="str">
        <f>IF(NOT(ISERROR(MATCH(G210,_xlfn.ANCHORARRAY(B221),0))),F223&amp;"Por favor no seleccionar los criterios de impacto",G210)</f>
        <v>❌Por favor no seleccionar los criterios de impacto</v>
      </c>
    </row>
    <row r="211" spans="1:8" ht="21" x14ac:dyDescent="0.35">
      <c r="A211" s="36"/>
      <c r="B211" s="17" t="s">
        <v>85</v>
      </c>
      <c r="C211" s="17" t="s">
        <v>88</v>
      </c>
      <c r="E211" t="s">
        <v>53</v>
      </c>
      <c r="F211" t="str">
        <f t="shared" ref="F211:F221" si="0">IF(NOT(ISBLANK(D211)),D211,IF(NOT(ISBLANK(E211)),"     "&amp;E211,FALSE))</f>
        <v xml:space="preserve">     Afectación menor a 10 SMLMV .</v>
      </c>
    </row>
    <row r="212" spans="1:8" ht="21" x14ac:dyDescent="0.35">
      <c r="A212" s="36"/>
      <c r="B212" s="17" t="s">
        <v>85</v>
      </c>
      <c r="C212" s="17" t="s">
        <v>89</v>
      </c>
      <c r="E212" t="s">
        <v>88</v>
      </c>
      <c r="F212" t="str">
        <f t="shared" si="0"/>
        <v xml:space="preserve">     Entre 10 y 50 SMLMV </v>
      </c>
    </row>
    <row r="213" spans="1:8" ht="21" x14ac:dyDescent="0.35">
      <c r="A213" s="36"/>
      <c r="B213" s="17" t="s">
        <v>85</v>
      </c>
      <c r="C213" s="17" t="s">
        <v>90</v>
      </c>
      <c r="E213" t="s">
        <v>89</v>
      </c>
      <c r="F213" t="str">
        <f t="shared" si="0"/>
        <v xml:space="preserve">     Entre 50 y 100 SMLMV </v>
      </c>
    </row>
    <row r="214" spans="1:8" ht="21" x14ac:dyDescent="0.35">
      <c r="A214" s="36"/>
      <c r="B214" s="17" t="s">
        <v>85</v>
      </c>
      <c r="C214" s="17" t="s">
        <v>91</v>
      </c>
      <c r="E214" t="s">
        <v>90</v>
      </c>
      <c r="F214" t="str">
        <f t="shared" si="0"/>
        <v xml:space="preserve">     Entre 100 y 500 SMLMV </v>
      </c>
    </row>
    <row r="215" spans="1:8" ht="21" x14ac:dyDescent="0.35">
      <c r="A215" s="36"/>
      <c r="B215" s="17" t="s">
        <v>52</v>
      </c>
      <c r="C215" s="17" t="s">
        <v>92</v>
      </c>
      <c r="E215" t="s">
        <v>91</v>
      </c>
      <c r="F215" t="str">
        <f t="shared" si="0"/>
        <v xml:space="preserve">     Mayor a 500 SMLMV </v>
      </c>
    </row>
    <row r="216" spans="1:8" ht="21" x14ac:dyDescent="0.35">
      <c r="A216" s="36"/>
      <c r="B216" s="17" t="s">
        <v>52</v>
      </c>
      <c r="C216" s="17" t="s">
        <v>93</v>
      </c>
      <c r="D216" t="s">
        <v>52</v>
      </c>
      <c r="F216" t="str">
        <f t="shared" si="0"/>
        <v>Pérdida Reputacional</v>
      </c>
    </row>
    <row r="217" spans="1:8" ht="21" x14ac:dyDescent="0.35">
      <c r="A217" s="36"/>
      <c r="B217" s="17" t="s">
        <v>52</v>
      </c>
      <c r="C217" s="17" t="s">
        <v>95</v>
      </c>
      <c r="E217" t="s">
        <v>92</v>
      </c>
      <c r="F217" t="str">
        <f t="shared" si="0"/>
        <v xml:space="preserve">     El riesgo afecta la imagen de alguna área de la organización</v>
      </c>
    </row>
    <row r="218" spans="1:8" ht="21" x14ac:dyDescent="0.35">
      <c r="A218" s="36"/>
      <c r="B218" s="17" t="s">
        <v>52</v>
      </c>
      <c r="C218" s="17" t="s">
        <v>94</v>
      </c>
      <c r="E218" t="s">
        <v>93</v>
      </c>
      <c r="F218" t="str">
        <f t="shared" si="0"/>
        <v xml:space="preserve">     El riesgo afecta la imagen de la entidad internamente, de conocimiento general, nivel interno, de junta dircetiva y accionistas y/o de provedores</v>
      </c>
    </row>
    <row r="219" spans="1:8" ht="21" x14ac:dyDescent="0.35">
      <c r="A219" s="36"/>
      <c r="B219" s="17" t="s">
        <v>52</v>
      </c>
      <c r="C219" s="17" t="s">
        <v>113</v>
      </c>
      <c r="E219" t="s">
        <v>95</v>
      </c>
      <c r="F219" t="str">
        <f t="shared" si="0"/>
        <v xml:space="preserve">     El riesgo afecta la imagen de la entidad con algunos usuarios de relevancia frente al logro de los objetivos</v>
      </c>
    </row>
    <row r="220" spans="1:8" x14ac:dyDescent="0.25">
      <c r="A220" s="36"/>
      <c r="B220" s="18"/>
      <c r="C220" s="18"/>
      <c r="E220" t="s">
        <v>94</v>
      </c>
      <c r="F220" t="str">
        <f t="shared" si="0"/>
        <v xml:space="preserve">     El riesgo afecta la imagen de de la entidad con efecto publicitario sostenido a nivel de sector administrativo, nivel departamental o municipal</v>
      </c>
    </row>
    <row r="221" spans="1:8" x14ac:dyDescent="0.25">
      <c r="A221" s="36"/>
      <c r="B221" s="18" t="str" cm="1">
        <f t="array" ref="B221:B223">_xlfn.UNIQUE(Tabla1[[#All],[Criterios]])</f>
        <v>Criterios</v>
      </c>
      <c r="C221" s="18"/>
      <c r="E221" t="s">
        <v>113</v>
      </c>
      <c r="F221" t="str">
        <f t="shared" si="0"/>
        <v xml:space="preserve">     El riesgo afecta la imagen de la entidad a nivel nacional, con efecto publicitarios sostenible a nivel país</v>
      </c>
    </row>
    <row r="222" spans="1:8" x14ac:dyDescent="0.25">
      <c r="A222" s="36"/>
      <c r="B222" s="18" t="str">
        <v>Afectación Económica o presupuestal</v>
      </c>
      <c r="C222" s="18"/>
    </row>
    <row r="223" spans="1:8" x14ac:dyDescent="0.25">
      <c r="B223" s="18" t="str">
        <v>Pérdida Reputacional</v>
      </c>
      <c r="C223" s="18"/>
      <c r="F223" s="21" t="s">
        <v>138</v>
      </c>
    </row>
    <row r="224" spans="1:8" x14ac:dyDescent="0.25">
      <c r="B224" s="14"/>
      <c r="C224" s="14"/>
      <c r="F224" s="21" t="s">
        <v>139</v>
      </c>
    </row>
    <row r="225" spans="2:4" x14ac:dyDescent="0.25">
      <c r="B225" s="14"/>
      <c r="C225" s="14"/>
    </row>
    <row r="226" spans="2:4" x14ac:dyDescent="0.25">
      <c r="B226" s="14"/>
      <c r="C226" s="14"/>
    </row>
    <row r="227" spans="2:4" x14ac:dyDescent="0.25">
      <c r="B227" s="14"/>
      <c r="C227" s="14"/>
      <c r="D227" s="14"/>
    </row>
    <row r="228" spans="2:4" x14ac:dyDescent="0.25">
      <c r="B228" s="14"/>
      <c r="C228" s="14"/>
      <c r="D228" s="14"/>
    </row>
    <row r="229" spans="2:4" x14ac:dyDescent="0.25">
      <c r="B229" s="14"/>
      <c r="C229" s="14"/>
      <c r="D229" s="14"/>
    </row>
    <row r="230" spans="2:4" x14ac:dyDescent="0.25">
      <c r="B230" s="14"/>
      <c r="C230" s="14"/>
      <c r="D230" s="14"/>
    </row>
    <row r="231" spans="2:4" x14ac:dyDescent="0.25">
      <c r="B231" s="14"/>
      <c r="C231" s="14"/>
      <c r="D231" s="14"/>
    </row>
    <row r="232" spans="2:4" x14ac:dyDescent="0.25">
      <c r="B232" s="14"/>
      <c r="C232" s="14"/>
      <c r="D232" s="14"/>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tabColor theme="7" tint="-0.249977111117893"/>
  </sheetPr>
  <dimension ref="B1:F16"/>
  <sheetViews>
    <sheetView topLeftCell="A11" workbookViewId="0">
      <selection activeCell="B1" sqref="B1:F1"/>
    </sheetView>
  </sheetViews>
  <sheetFormatPr baseColWidth="10" defaultColWidth="14.28515625" defaultRowHeight="12.75" x14ac:dyDescent="0.2"/>
  <cols>
    <col min="1" max="2" width="14.28515625" style="41"/>
    <col min="3" max="3" width="17" style="41" customWidth="1"/>
    <col min="4" max="4" width="14.28515625" style="41"/>
    <col min="5" max="5" width="46" style="41" customWidth="1"/>
    <col min="6" max="16384" width="14.28515625" style="41"/>
  </cols>
  <sheetData>
    <row r="1" spans="2:6" ht="24" customHeight="1" thickBot="1" x14ac:dyDescent="0.25">
      <c r="B1" s="739" t="s">
        <v>73</v>
      </c>
      <c r="C1" s="740"/>
      <c r="D1" s="740"/>
      <c r="E1" s="740"/>
      <c r="F1" s="741"/>
    </row>
    <row r="2" spans="2:6" ht="16.5" thickBot="1" x14ac:dyDescent="0.3">
      <c r="B2" s="42"/>
      <c r="C2" s="42"/>
      <c r="D2" s="42"/>
      <c r="E2" s="42"/>
      <c r="F2" s="42"/>
    </row>
    <row r="3" spans="2:6" ht="16.5" thickBot="1" x14ac:dyDescent="0.25">
      <c r="B3" s="743" t="s">
        <v>59</v>
      </c>
      <c r="C3" s="744"/>
      <c r="D3" s="744"/>
      <c r="E3" s="54" t="s">
        <v>60</v>
      </c>
      <c r="F3" s="55" t="s">
        <v>61</v>
      </c>
    </row>
    <row r="4" spans="2:6" ht="31.5" x14ac:dyDescent="0.2">
      <c r="B4" s="745" t="s">
        <v>62</v>
      </c>
      <c r="C4" s="747" t="s">
        <v>11</v>
      </c>
      <c r="D4" s="43" t="s">
        <v>12</v>
      </c>
      <c r="E4" s="44" t="s">
        <v>63</v>
      </c>
      <c r="F4" s="45">
        <v>0.25</v>
      </c>
    </row>
    <row r="5" spans="2:6" ht="47.25" x14ac:dyDescent="0.2">
      <c r="B5" s="746"/>
      <c r="C5" s="748"/>
      <c r="D5" s="46" t="s">
        <v>13</v>
      </c>
      <c r="E5" s="47" t="s">
        <v>64</v>
      </c>
      <c r="F5" s="48">
        <v>0.15</v>
      </c>
    </row>
    <row r="6" spans="2:6" ht="47.25" x14ac:dyDescent="0.2">
      <c r="B6" s="746"/>
      <c r="C6" s="748"/>
      <c r="D6" s="46" t="s">
        <v>14</v>
      </c>
      <c r="E6" s="47" t="s">
        <v>65</v>
      </c>
      <c r="F6" s="48">
        <v>0.1</v>
      </c>
    </row>
    <row r="7" spans="2:6" ht="63" x14ac:dyDescent="0.2">
      <c r="B7" s="746"/>
      <c r="C7" s="748" t="s">
        <v>15</v>
      </c>
      <c r="D7" s="46" t="s">
        <v>8</v>
      </c>
      <c r="E7" s="47" t="s">
        <v>66</v>
      </c>
      <c r="F7" s="48">
        <v>0.25</v>
      </c>
    </row>
    <row r="8" spans="2:6" ht="31.5" x14ac:dyDescent="0.2">
      <c r="B8" s="746"/>
      <c r="C8" s="748"/>
      <c r="D8" s="46" t="s">
        <v>7</v>
      </c>
      <c r="E8" s="47" t="s">
        <v>67</v>
      </c>
      <c r="F8" s="48">
        <v>0.15</v>
      </c>
    </row>
    <row r="9" spans="2:6" ht="47.25" x14ac:dyDescent="0.2">
      <c r="B9" s="746" t="s">
        <v>152</v>
      </c>
      <c r="C9" s="748" t="s">
        <v>16</v>
      </c>
      <c r="D9" s="46" t="s">
        <v>17</v>
      </c>
      <c r="E9" s="47" t="s">
        <v>68</v>
      </c>
      <c r="F9" s="49" t="s">
        <v>69</v>
      </c>
    </row>
    <row r="10" spans="2:6" ht="63" x14ac:dyDescent="0.2">
      <c r="B10" s="746"/>
      <c r="C10" s="748"/>
      <c r="D10" s="46" t="s">
        <v>18</v>
      </c>
      <c r="E10" s="47" t="s">
        <v>70</v>
      </c>
      <c r="F10" s="49" t="s">
        <v>69</v>
      </c>
    </row>
    <row r="11" spans="2:6" ht="47.25" x14ac:dyDescent="0.2">
      <c r="B11" s="746"/>
      <c r="C11" s="748" t="s">
        <v>19</v>
      </c>
      <c r="D11" s="46" t="s">
        <v>20</v>
      </c>
      <c r="E11" s="47" t="s">
        <v>71</v>
      </c>
      <c r="F11" s="49" t="s">
        <v>69</v>
      </c>
    </row>
    <row r="12" spans="2:6" ht="47.25" x14ac:dyDescent="0.2">
      <c r="B12" s="746"/>
      <c r="C12" s="748"/>
      <c r="D12" s="46" t="s">
        <v>21</v>
      </c>
      <c r="E12" s="47" t="s">
        <v>72</v>
      </c>
      <c r="F12" s="49" t="s">
        <v>69</v>
      </c>
    </row>
    <row r="13" spans="2:6" ht="31.5" x14ac:dyDescent="0.2">
      <c r="B13" s="746"/>
      <c r="C13" s="748" t="s">
        <v>22</v>
      </c>
      <c r="D13" s="46" t="s">
        <v>114</v>
      </c>
      <c r="E13" s="47" t="s">
        <v>117</v>
      </c>
      <c r="F13" s="49" t="s">
        <v>69</v>
      </c>
    </row>
    <row r="14" spans="2:6" ht="32.25" thickBot="1" x14ac:dyDescent="0.25">
      <c r="B14" s="749"/>
      <c r="C14" s="750"/>
      <c r="D14" s="50" t="s">
        <v>115</v>
      </c>
      <c r="E14" s="51" t="s">
        <v>116</v>
      </c>
      <c r="F14" s="52" t="s">
        <v>69</v>
      </c>
    </row>
    <row r="15" spans="2:6" ht="49.5" customHeight="1" x14ac:dyDescent="0.2">
      <c r="B15" s="742" t="s">
        <v>149</v>
      </c>
      <c r="C15" s="742"/>
      <c r="D15" s="742"/>
      <c r="E15" s="742"/>
      <c r="F15" s="742"/>
    </row>
    <row r="16" spans="2:6" ht="27" customHeight="1" x14ac:dyDescent="0.25">
      <c r="B16" s="53"/>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B2:E19"/>
  <sheetViews>
    <sheetView topLeftCell="A4" workbookViewId="0">
      <selection activeCell="B13" sqref="B13:B19"/>
    </sheetView>
  </sheetViews>
  <sheetFormatPr baseColWidth="10" defaultRowHeight="15" x14ac:dyDescent="0.25"/>
  <sheetData>
    <row r="2" spans="2:5" x14ac:dyDescent="0.25">
      <c r="B2" t="s">
        <v>29</v>
      </c>
      <c r="E2" t="s">
        <v>126</v>
      </c>
    </row>
    <row r="3" spans="2:5" x14ac:dyDescent="0.25">
      <c r="B3" t="s">
        <v>30</v>
      </c>
      <c r="E3" t="s">
        <v>125</v>
      </c>
    </row>
    <row r="4" spans="2:5" x14ac:dyDescent="0.25">
      <c r="B4" t="s">
        <v>130</v>
      </c>
      <c r="E4" t="s">
        <v>127</v>
      </c>
    </row>
    <row r="5" spans="2:5" x14ac:dyDescent="0.25">
      <c r="B5" t="s">
        <v>129</v>
      </c>
    </row>
    <row r="8" spans="2:5" x14ac:dyDescent="0.25">
      <c r="B8" t="s">
        <v>81</v>
      </c>
    </row>
    <row r="9" spans="2:5" x14ac:dyDescent="0.25">
      <c r="B9" t="s">
        <v>37</v>
      </c>
    </row>
    <row r="10" spans="2:5" x14ac:dyDescent="0.25">
      <c r="B10" t="s">
        <v>38</v>
      </c>
    </row>
    <row r="13" spans="2:5" x14ac:dyDescent="0.25">
      <c r="B13" t="s">
        <v>124</v>
      </c>
    </row>
    <row r="14" spans="2:5" x14ac:dyDescent="0.25">
      <c r="B14" t="s">
        <v>118</v>
      </c>
    </row>
    <row r="15" spans="2:5" x14ac:dyDescent="0.25">
      <c r="B15" t="s">
        <v>121</v>
      </c>
    </row>
    <row r="16" spans="2:5" x14ac:dyDescent="0.25">
      <c r="B16" t="s">
        <v>119</v>
      </c>
    </row>
    <row r="17" spans="2:2" x14ac:dyDescent="0.25">
      <c r="B17" t="s">
        <v>120</v>
      </c>
    </row>
    <row r="18" spans="2:2" x14ac:dyDescent="0.25">
      <c r="B18" t="s">
        <v>122</v>
      </c>
    </row>
    <row r="19" spans="2:2" x14ac:dyDescent="0.25">
      <c r="B19" t="s">
        <v>123</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3:C21"/>
  <sheetViews>
    <sheetView workbookViewId="0">
      <selection activeCell="C16" sqref="C16"/>
    </sheetView>
  </sheetViews>
  <sheetFormatPr baseColWidth="10" defaultRowHeight="12.75" x14ac:dyDescent="0.2"/>
  <cols>
    <col min="1" max="1" width="32.85546875" style="1" customWidth="1"/>
    <col min="2" max="2" width="11.42578125" style="1"/>
    <col min="3" max="3" width="45.5703125" style="1" customWidth="1"/>
    <col min="4" max="16384" width="11.42578125" style="1"/>
  </cols>
  <sheetData>
    <row r="3" spans="1:3" x14ac:dyDescent="0.2">
      <c r="A3" s="2" t="s">
        <v>12</v>
      </c>
      <c r="C3" s="131" t="s">
        <v>148</v>
      </c>
    </row>
    <row r="4" spans="1:3" x14ac:dyDescent="0.2">
      <c r="A4" s="2" t="s">
        <v>13</v>
      </c>
      <c r="C4" s="132" t="s">
        <v>88</v>
      </c>
    </row>
    <row r="5" spans="1:3" x14ac:dyDescent="0.2">
      <c r="A5" s="2" t="s">
        <v>14</v>
      </c>
      <c r="C5" s="132" t="s">
        <v>89</v>
      </c>
    </row>
    <row r="6" spans="1:3" x14ac:dyDescent="0.2">
      <c r="A6" s="2" t="s">
        <v>8</v>
      </c>
      <c r="C6" s="132" t="s">
        <v>90</v>
      </c>
    </row>
    <row r="7" spans="1:3" x14ac:dyDescent="0.2">
      <c r="A7" s="2" t="s">
        <v>7</v>
      </c>
      <c r="C7" s="132" t="s">
        <v>91</v>
      </c>
    </row>
    <row r="8" spans="1:3" x14ac:dyDescent="0.2">
      <c r="A8" s="2" t="s">
        <v>17</v>
      </c>
      <c r="C8" s="133"/>
    </row>
    <row r="9" spans="1:3" x14ac:dyDescent="0.2">
      <c r="A9" s="2" t="s">
        <v>18</v>
      </c>
      <c r="C9" s="134" t="s">
        <v>92</v>
      </c>
    </row>
    <row r="10" spans="1:3" ht="38.25" x14ac:dyDescent="0.2">
      <c r="A10" s="2" t="s">
        <v>20</v>
      </c>
      <c r="C10" s="135" t="s">
        <v>93</v>
      </c>
    </row>
    <row r="11" spans="1:3" ht="25.5" x14ac:dyDescent="0.2">
      <c r="A11" s="2" t="s">
        <v>21</v>
      </c>
      <c r="C11" s="135" t="s">
        <v>95</v>
      </c>
    </row>
    <row r="12" spans="1:3" ht="38.25" x14ac:dyDescent="0.2">
      <c r="A12" s="2" t="s">
        <v>23</v>
      </c>
      <c r="C12" s="135" t="s">
        <v>94</v>
      </c>
    </row>
    <row r="13" spans="1:3" ht="25.5" x14ac:dyDescent="0.2">
      <c r="A13" s="2" t="s">
        <v>24</v>
      </c>
      <c r="C13" s="135" t="s">
        <v>113</v>
      </c>
    </row>
    <row r="14" spans="1:3" x14ac:dyDescent="0.2">
      <c r="A14" s="2" t="s">
        <v>25</v>
      </c>
    </row>
    <row r="16" spans="1:3" x14ac:dyDescent="0.2">
      <c r="A16" s="2" t="s">
        <v>28</v>
      </c>
    </row>
    <row r="17" spans="1:1" x14ac:dyDescent="0.2">
      <c r="A17" s="2" t="s">
        <v>29</v>
      </c>
    </row>
    <row r="18" spans="1:1" x14ac:dyDescent="0.2">
      <c r="A18" s="2" t="s">
        <v>30</v>
      </c>
    </row>
    <row r="20" spans="1:1" x14ac:dyDescent="0.2">
      <c r="A20" s="2" t="s">
        <v>37</v>
      </c>
    </row>
    <row r="21" spans="1:1" x14ac:dyDescent="0.2">
      <c r="A21" s="2" t="s">
        <v>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CONTROL DE CAMBIOS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Lina Maria Patarroyo Parra</cp:lastModifiedBy>
  <cp:lastPrinted>2020-05-13T01:12:22Z</cp:lastPrinted>
  <dcterms:created xsi:type="dcterms:W3CDTF">2020-03-24T23:12:47Z</dcterms:created>
  <dcterms:modified xsi:type="dcterms:W3CDTF">2023-10-18T15:34:12Z</dcterms:modified>
</cp:coreProperties>
</file>